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'COPARTICIPACION'!$A$2:$D$19</definedName>
    <definedName name="_xlnm.Print_Area" localSheetId="3">'EAI'!$A$2:$F$98</definedName>
    <definedName name="_xlnm.Print_Area" localSheetId="1">'EROGACIONES'!$A$68:$E$133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<sst xmlns="http://schemas.openxmlformats.org/spreadsheetml/2006/main" count="385" uniqueCount="236">
  <si>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</si>
  <si>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</si>
  <si>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</si>
  <si>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</si>
  <si>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</si>
  <si>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</si>
  <si>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</si>
  <si>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</si>
  <si>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</si>
  <si>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</si>
  <si>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</si>
  <si>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</si>
  <si>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</si>
  <si>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</si>
  <si>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</si>
  <si>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</si>
  <si>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</si>
  <si>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</si>
  <si>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</si>
  <si>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</si>
  <si>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</si>
  <si>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</si>
  <si>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</si>
  <si>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</si>
  <si>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</si>
  <si>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</si>
  <si>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</si>
  <si>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</si>
  <si>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</si>
  <si>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</si>
  <si>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</si>
  <si>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</si>
  <si>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</si>
  <si>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</si>
  <si>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</si>
  <si>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</si>
  <si>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</si>
  <si>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</si>
  <si>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</si>
  <si>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</si>
  <si>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</si>
  <si>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</si>
  <si>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</si>
  <si>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</si>
  <si>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</si>
  <si>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</si>
  <si>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</si>
  <si>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</si>
  <si>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</si>
  <si>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</si>
  <si>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</si>
  <si>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</si>
  <si>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</si>
  <si>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</si>
  <si>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</si>
  <si>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</si>
  <si>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</si>
  <si>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</si>
  <si>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</si>
  <si>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</si>
  <si>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</si>
  <si>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</si>
  <si>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</si>
  <si>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</si>
  <si>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</si>
  <si>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</si>
  <si>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</si>
  <si>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</si>
  <si>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</si>
  <si>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</si>
  <si>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</si>
  <si>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</si>
  <si>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</si>
  <si>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</si>
  <si>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</si>
  <si>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</si>
  <si>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</si>
  <si>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</si>
  <si>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</si>
  <si>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</si>
  <si>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</si>
  <si>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</si>
  <si>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</si>
  <si>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</si>
  <si>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</si>
  <si>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</si>
  <si>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</si>
  <si>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</si>
  <si>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</si>
  <si>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</si>
  <si>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</si>
  <si>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</si>
  <si>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</si>
  <si>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</si>
  <si>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</si>
  <si>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</si>
  <si>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</si>
  <si>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</si>
  <si>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</si>
  <si>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</si>
  <si>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</si>
  <si>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</si>
  <si>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</si>
  <si>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</si>
  <si>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</si>
  <si>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</si>
  <si>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</si>
  <si>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</si>
  <si>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</si>
  <si>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</si>
  <si>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</si>
  <si>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</si>
  <si>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</si>
  <si>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</si>
  <si>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</si>
  <si>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</si>
  <si>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</si>
  <si>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</si>
  <si>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</si>
  <si>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</si>
  <si>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</si>
  <si>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</si>
  <si>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</si>
  <si>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</si>
  <si>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</si>
  <si>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</si>
  <si>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</si>
  <si>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</si>
  <si>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</si>
  <si>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</si>
  <si>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</si>
  <si>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</si>
  <si>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</si>
  <si>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</si>
  <si>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</si>
  <si>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</si>
  <si>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</si>
  <si>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</si>
  <si>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</si>
  <si>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</si>
  <si>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</si>
  <si>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</si>
  <si>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</si>
  <si>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</si>
  <si>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</si>
  <si>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</si>
  <si>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</si>
  <si>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</si>
  <si>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</si>
  <si>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</si>
  <si>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</si>
  <si>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</si>
  <si>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</si>
  <si>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</si>
  <si>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</si>
  <si>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</si>
  <si>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</si>
  <si>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</si>
  <si>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</si>
  <si>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</si>
  <si>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</si>
  <si>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</si>
  <si>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</si>
  <si>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</si>
  <si>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</si>
  <si>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</si>
  <si>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</si>
  <si>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</si>
  <si>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</si>
  <si>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</si>
  <si>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</si>
  <si>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</si>
  <si>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</si>
  <si>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</si>
  <si>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</si>
  <si>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</si>
  <si>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</si>
  <si>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</si>
  <si>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</si>
  <si>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</si>
  <si>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</si>
  <si>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</si>
  <si>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</si>
  <si>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</si>
  <si>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</si>
  <si>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</si>
  <si>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</si>
  <si>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</si>
  <si>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XVI -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</si>
  <si>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</si>
  <si>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</si>
  <si>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</si>
  <si>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</si>
  <si>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</si>
  <si>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</si>
  <si>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</si>
  <si>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</si>
  <si>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</si>
  <si>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</si>
  <si>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PRESUPUESTADO EJERCICIO 2016 (4)</t>
  </si>
  <si>
    <t>EJECUTADO EJERCICIO 2016 (3)</t>
  </si>
  <si>
    <t>(4)Cifras del Presupuesto del ejercicio 2016</t>
  </si>
  <si>
    <t>PRESUPUESTADO EJERCICIO 2016 (6)</t>
  </si>
  <si>
    <t>EJECUTADO EJERCICIO 2016 (5)</t>
  </si>
  <si>
    <t>(6)Cifras del Presupuesto del ejercicio 2016</t>
  </si>
  <si>
    <t>PRESUPUESTADO EJERCICIO 2016 (5)</t>
  </si>
  <si>
    <t>EJECUTADO EJERCICIO 2016 (2)</t>
  </si>
  <si>
    <t>(5) Cifras del Presupuesto Anual 2016</t>
  </si>
  <si>
    <t>(5) Cifras del Presupuesto Anual 2016.</t>
  </si>
  <si>
    <t>EJECUTADO EJERCICIO 2016 (1)</t>
  </si>
  <si>
    <t>CONTRIBUCION PARA APLIC. FINANCIERAS</t>
  </si>
  <si>
    <t>GASTOS FIGURATIVOS P/APLICACIONES FINANCIERAS</t>
  </si>
  <si>
    <t>XVII-</t>
  </si>
  <si>
    <t>FINANCIAMIENTO NETO (XIV-XV+XVI-XVII)</t>
  </si>
  <si>
    <t>XVIII -</t>
  </si>
  <si>
    <t>I.A) DATOS DEL MES DE MARZO DE 2016</t>
  </si>
  <si>
    <t>(2)Corresponde a la ejecución del mes de Marzo de 2015.</t>
  </si>
  <si>
    <t>(3)Corresponde a la ejecución presupuestaria del mes de Marzo  de 2016</t>
  </si>
  <si>
    <t>(4)Corresponde a la ejecución del mes de Marzo de 2015</t>
  </si>
  <si>
    <t>(5)Corresponde a la ejecución presupuestaria del mes de Marzo de 2016</t>
  </si>
  <si>
    <t>I.B) DATOS ACUMULADOS AL MES DE MARZO DE 2016</t>
  </si>
  <si>
    <t>(2)Corresponde a la ejecución acumulada al mes de Marzo de 2015.</t>
  </si>
  <si>
    <t>(3)Corresponde a la ejecución presupuestaria acumulada al mes de Marzo  de 2016</t>
  </si>
  <si>
    <t>(4)Corresponde a la ejecución acumulada al mes de Marzo de 2015</t>
  </si>
  <si>
    <t>(5)Corresponde a la ejecución presupuestaria acumulada al mes de Marzo de 2016</t>
  </si>
  <si>
    <t>II-A) DATOS DEL MES DE MARZO DE 2016</t>
  </si>
  <si>
    <t>(2) Ejecución presupuestaria del mes de Marzo 2016 (Incluye déficit de la Caja de Jubilaciones y Pens.)</t>
  </si>
  <si>
    <t>(3) Cifras de la ejecución presupuestaria del mes de Marzo de 2015</t>
  </si>
  <si>
    <t>(2) Ejecución presupuestaria del mes de Marzo 2016.(Incluye déficit de la Caja de Jubilaciones y Pens.)</t>
  </si>
  <si>
    <t>(3) Cifras de la ejecución presupuestaria del mes de Marzo de 2015.</t>
  </si>
  <si>
    <t>II-B) DATOS ACUMULADOS AL MES DE MARZO DE 2016</t>
  </si>
  <si>
    <t>(2) Ejecución presupuestaria acumulada al mes de Marzo 2016 (Incluye déficit de la Caja de Jubilaciones y Pens.)</t>
  </si>
  <si>
    <t>(3) Cifras de la ejecución presupuestaria acumulada al mes de Marzo de 2015.</t>
  </si>
  <si>
    <t>(1) Corresponde a la ejecución acumulada al mes de Marzo de 2016.</t>
  </si>
  <si>
    <t>(2) Cifras de ejecución acumulada al mes de Marzo de 2015.</t>
  </si>
  <si>
    <t>Ejecución presupuestaria acumulada al mes de Marzo 2016.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</si>
</sst>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2.421875" style="0" customWidth="1"/>
    <col min="4" max="4" width="15.7109375" style="0" customWidth="1"/>
    <col min="5" max="5" width="17.42187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215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199</v>
      </c>
      <c r="C6" s="6" t="s">
        <v>200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v>101200.075</v>
      </c>
      <c r="C7" s="30">
        <f>SUM(C8:C11)</f>
        <v>8742.928</v>
      </c>
      <c r="D7" s="30">
        <f>+C7/$C$16*100</f>
        <v>97.52071370178984</v>
      </c>
      <c r="E7" s="30">
        <v>5634.309</v>
      </c>
      <c r="F7" s="23"/>
      <c r="G7" s="24"/>
    </row>
    <row r="8" spans="1:8" ht="16.5" customHeight="1">
      <c r="A8" s="4" t="s">
        <v>4</v>
      </c>
      <c r="B8" s="29">
        <v>72716.405</v>
      </c>
      <c r="C8" s="29">
        <v>5844.74</v>
      </c>
      <c r="D8" s="29">
        <f aca="true" t="shared" si="0" ref="D8:D16">+C8/$C$16*100</f>
        <v>65.19363034916897</v>
      </c>
      <c r="E8" s="29">
        <v>3767.914</v>
      </c>
      <c r="F8" s="25"/>
      <c r="G8" s="26"/>
      <c r="H8" s="41"/>
    </row>
    <row r="9" spans="1:8" ht="16.5" customHeight="1">
      <c r="A9" s="4" t="s">
        <v>5</v>
      </c>
      <c r="B9" s="29">
        <v>17919.446</v>
      </c>
      <c r="C9" s="29">
        <v>1666.175</v>
      </c>
      <c r="D9" s="29">
        <f t="shared" si="0"/>
        <v>18.58491516252675</v>
      </c>
      <c r="E9" s="29">
        <v>1190.756</v>
      </c>
      <c r="F9" s="25"/>
      <c r="G9" s="26"/>
      <c r="H9" s="41"/>
    </row>
    <row r="10" spans="1:8" ht="16.5" customHeight="1">
      <c r="A10" s="4" t="s">
        <v>6</v>
      </c>
      <c r="B10" s="29">
        <v>5084.777</v>
      </c>
      <c r="C10" s="29">
        <v>508.195</v>
      </c>
      <c r="D10" s="29">
        <f t="shared" si="0"/>
        <v>5.668528792605989</v>
      </c>
      <c r="E10" s="29">
        <v>350.791</v>
      </c>
      <c r="F10" s="25"/>
      <c r="G10" s="26"/>
      <c r="H10" s="41"/>
    </row>
    <row r="11" spans="1:8" ht="16.5" customHeight="1">
      <c r="A11" s="4" t="s">
        <v>7</v>
      </c>
      <c r="B11" s="29">
        <v>5479.447</v>
      </c>
      <c r="C11" s="29">
        <v>723.818</v>
      </c>
      <c r="D11" s="29">
        <f t="shared" si="0"/>
        <v>8.073639397488133</v>
      </c>
      <c r="E11" s="29">
        <v>324.848</v>
      </c>
      <c r="F11" s="25"/>
      <c r="G11" s="26"/>
      <c r="H11" s="41"/>
    </row>
    <row r="12" spans="1:7" ht="16.5" customHeight="1">
      <c r="A12" s="9" t="s">
        <v>8</v>
      </c>
      <c r="B12" s="30">
        <v>2469.081</v>
      </c>
      <c r="C12" s="30">
        <f>SUM(C13:C15)</f>
        <v>222.273</v>
      </c>
      <c r="D12" s="30">
        <f t="shared" si="0"/>
        <v>2.4792862982101576</v>
      </c>
      <c r="E12" s="30">
        <v>118.425</v>
      </c>
      <c r="F12" s="23"/>
      <c r="G12" s="24"/>
    </row>
    <row r="13" spans="1:8" ht="16.5" customHeight="1">
      <c r="A13" s="4" t="s">
        <v>9</v>
      </c>
      <c r="B13" s="29"/>
      <c r="C13" s="29"/>
      <c r="D13" s="29">
        <f t="shared" si="0"/>
        <v>0</v>
      </c>
      <c r="E13" s="29">
        <v>0.046</v>
      </c>
      <c r="F13" s="25"/>
      <c r="G13" s="26"/>
      <c r="H13" s="41"/>
    </row>
    <row r="14" spans="1:8" ht="16.5" customHeight="1">
      <c r="A14" s="4" t="s">
        <v>10</v>
      </c>
      <c r="B14" s="29">
        <v>2294.496</v>
      </c>
      <c r="C14" s="29">
        <v>205.929</v>
      </c>
      <c r="D14" s="29">
        <f t="shared" si="0"/>
        <v>2.2969814062172174</v>
      </c>
      <c r="E14" s="29">
        <v>106.66</v>
      </c>
      <c r="F14" s="25"/>
      <c r="G14" s="26"/>
      <c r="H14" s="41"/>
    </row>
    <row r="15" spans="1:8" ht="16.5" customHeight="1">
      <c r="A15" s="4" t="s">
        <v>11</v>
      </c>
      <c r="B15" s="29">
        <v>174.585</v>
      </c>
      <c r="C15" s="29">
        <v>16.344</v>
      </c>
      <c r="D15" s="29">
        <f t="shared" si="0"/>
        <v>0.18230489199294028</v>
      </c>
      <c r="E15" s="29">
        <v>11.719</v>
      </c>
      <c r="F15" s="25"/>
      <c r="G15" s="26"/>
      <c r="H15" s="41"/>
    </row>
    <row r="16" spans="1:7" ht="16.5" customHeight="1">
      <c r="A16" s="10" t="s">
        <v>13</v>
      </c>
      <c r="B16" s="32">
        <v>103669.156</v>
      </c>
      <c r="C16" s="32">
        <f>+C12+C7</f>
        <v>8965.201</v>
      </c>
      <c r="D16" s="32">
        <f t="shared" si="0"/>
        <v>100</v>
      </c>
      <c r="E16" s="32">
        <v>5752.734</v>
      </c>
      <c r="F16" s="23"/>
      <c r="G16" s="24"/>
    </row>
    <row r="17" spans="1:6" ht="33.75" customHeight="1">
      <c r="A17" s="118" t="s">
        <v>14</v>
      </c>
      <c r="B17" s="118"/>
      <c r="C17" s="118"/>
      <c r="D17" s="118"/>
      <c r="E17" s="118"/>
      <c r="F17" s="20"/>
    </row>
    <row r="18" spans="1:6" ht="16.5" customHeight="1">
      <c r="A18" s="120" t="s">
        <v>216</v>
      </c>
      <c r="B18" s="120"/>
      <c r="C18" s="120"/>
      <c r="D18" s="120"/>
      <c r="E18" s="120"/>
      <c r="F18" s="33"/>
    </row>
    <row r="19" spans="1:6" ht="16.5" customHeight="1">
      <c r="A19" t="s">
        <v>217</v>
      </c>
      <c r="B19" s="33"/>
      <c r="C19" s="33"/>
      <c r="D19" s="33"/>
      <c r="E19" s="33"/>
      <c r="F19" s="33"/>
    </row>
    <row r="20" spans="1:6" ht="16.5" customHeight="1">
      <c r="A20" t="s">
        <v>201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192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MARZO DE 2016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202</v>
      </c>
      <c r="C30" s="6" t="s">
        <v>203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v>72716.405</v>
      </c>
      <c r="C31" s="30">
        <f>+C32+C38</f>
        <v>5844.741</v>
      </c>
      <c r="D31" s="30">
        <f aca="true" t="shared" si="1" ref="D31:D48">+C31/$C$49*100</f>
        <v>65.19367786270372</v>
      </c>
      <c r="E31" s="30">
        <v>3767.91</v>
      </c>
      <c r="F31" s="28"/>
    </row>
    <row r="32" spans="1:6" ht="16.5" customHeight="1">
      <c r="A32" s="4" t="s">
        <v>61</v>
      </c>
      <c r="B32" s="29">
        <v>26297.234000000004</v>
      </c>
      <c r="C32" s="29">
        <f>SUM(C33:C37)</f>
        <v>2205.542</v>
      </c>
      <c r="D32" s="29">
        <f t="shared" si="1"/>
        <v>24.601157632248082</v>
      </c>
      <c r="E32" s="29">
        <v>1440.6269999999997</v>
      </c>
      <c r="F32" s="28"/>
    </row>
    <row r="33" spans="1:6" ht="16.5" customHeight="1">
      <c r="A33" s="4" t="s">
        <v>62</v>
      </c>
      <c r="B33" s="29">
        <v>21169.918</v>
      </c>
      <c r="C33" s="29">
        <v>1747.812</v>
      </c>
      <c r="D33" s="29">
        <f t="shared" si="1"/>
        <v>19.495524693492477</v>
      </c>
      <c r="E33" s="29">
        <v>1138.33</v>
      </c>
      <c r="F33" s="28"/>
    </row>
    <row r="34" spans="1:6" ht="16.5" customHeight="1">
      <c r="A34" s="4" t="s">
        <v>63</v>
      </c>
      <c r="B34" s="29">
        <v>214.769</v>
      </c>
      <c r="C34" s="29">
        <v>11.54</v>
      </c>
      <c r="D34" s="29">
        <f t="shared" si="1"/>
        <v>0.12871999675188361</v>
      </c>
      <c r="E34" s="29">
        <v>7.995</v>
      </c>
      <c r="F34" s="28"/>
    </row>
    <row r="35" spans="1:6" ht="16.5" customHeight="1">
      <c r="A35" s="4" t="s">
        <v>64</v>
      </c>
      <c r="B35" s="29">
        <v>2099</v>
      </c>
      <c r="C35" s="29">
        <v>198.642</v>
      </c>
      <c r="D35" s="29">
        <f t="shared" si="1"/>
        <v>2.2157016979885324</v>
      </c>
      <c r="E35" s="29">
        <v>133.437</v>
      </c>
      <c r="F35" s="28"/>
    </row>
    <row r="36" spans="1:6" ht="16.5" customHeight="1">
      <c r="A36" s="4" t="s">
        <v>65</v>
      </c>
      <c r="B36" s="29">
        <v>2769.578</v>
      </c>
      <c r="C36" s="29">
        <v>242.064</v>
      </c>
      <c r="D36" s="29">
        <f t="shared" si="1"/>
        <v>2.700041359943497</v>
      </c>
      <c r="E36" s="29">
        <v>157.433</v>
      </c>
      <c r="F36" s="28"/>
    </row>
    <row r="37" spans="1:6" ht="16.5" customHeight="1">
      <c r="A37" s="4" t="s">
        <v>66</v>
      </c>
      <c r="B37" s="29">
        <v>43.969</v>
      </c>
      <c r="C37" s="29">
        <v>5.484</v>
      </c>
      <c r="D37" s="29">
        <f t="shared" si="1"/>
        <v>0.061169884071692354</v>
      </c>
      <c r="E37" s="29">
        <v>3.432</v>
      </c>
      <c r="F37" s="28"/>
    </row>
    <row r="38" spans="1:6" ht="16.5" customHeight="1">
      <c r="A38" s="4" t="s">
        <v>67</v>
      </c>
      <c r="B38" s="29">
        <v>46419.170999999995</v>
      </c>
      <c r="C38" s="29">
        <f>SUM(C39:C45)</f>
        <v>3639.199</v>
      </c>
      <c r="D38" s="29">
        <f t="shared" si="1"/>
        <v>40.59252023045564</v>
      </c>
      <c r="E38" s="29">
        <v>2327.2830000000004</v>
      </c>
      <c r="F38" s="28"/>
    </row>
    <row r="39" spans="1:6" ht="16.5" customHeight="1">
      <c r="A39" s="4" t="s">
        <v>68</v>
      </c>
      <c r="B39" s="29">
        <v>20223.767</v>
      </c>
      <c r="C39" s="29">
        <v>1065.482</v>
      </c>
      <c r="D39" s="29">
        <f t="shared" si="1"/>
        <v>11.884648143777337</v>
      </c>
      <c r="E39" s="29">
        <v>857.135</v>
      </c>
      <c r="F39" s="28"/>
    </row>
    <row r="40" spans="1:6" ht="16.5" customHeight="1">
      <c r="A40" s="4" t="s">
        <v>69</v>
      </c>
      <c r="B40" s="29">
        <v>1251.791</v>
      </c>
      <c r="C40" s="29">
        <v>21.494</v>
      </c>
      <c r="D40" s="29">
        <f t="shared" si="1"/>
        <v>0.23974935963474753</v>
      </c>
      <c r="E40" s="29">
        <v>27.497</v>
      </c>
      <c r="F40" s="28"/>
    </row>
    <row r="41" spans="1:6" ht="16.5" customHeight="1">
      <c r="A41" s="4" t="s">
        <v>70</v>
      </c>
      <c r="B41" s="29">
        <v>19807.816</v>
      </c>
      <c r="C41" s="29">
        <v>1648.956</v>
      </c>
      <c r="D41" s="29">
        <f t="shared" si="1"/>
        <v>18.392860568804075</v>
      </c>
      <c r="E41" s="29">
        <v>1162.529</v>
      </c>
      <c r="F41" s="28"/>
    </row>
    <row r="42" spans="1:6" ht="16.5" customHeight="1">
      <c r="A42" s="4" t="s">
        <v>71</v>
      </c>
      <c r="B42" s="29">
        <v>1678.3</v>
      </c>
      <c r="C42" s="29">
        <v>119.63</v>
      </c>
      <c r="D42" s="29">
        <f t="shared" si="1"/>
        <v>1.3343824273334348</v>
      </c>
      <c r="E42" s="29">
        <v>95.853</v>
      </c>
      <c r="F42" s="28"/>
    </row>
    <row r="43" spans="1:6" ht="16.5" customHeight="1">
      <c r="A43" s="4" t="s">
        <v>72</v>
      </c>
      <c r="B43" s="29">
        <v>1219.077</v>
      </c>
      <c r="C43" s="29">
        <v>53.34</v>
      </c>
      <c r="D43" s="29">
        <f t="shared" si="1"/>
        <v>0.5949674719883424</v>
      </c>
      <c r="E43" s="29">
        <v>64.878</v>
      </c>
      <c r="F43" s="28"/>
    </row>
    <row r="44" spans="1:6" ht="16.5" customHeight="1">
      <c r="A44" s="4" t="s">
        <v>73</v>
      </c>
      <c r="B44" s="29">
        <v>171.489</v>
      </c>
      <c r="C44" s="29">
        <v>11.791</v>
      </c>
      <c r="D44" s="29">
        <f t="shared" si="1"/>
        <v>0.1315197124524662</v>
      </c>
      <c r="E44" s="29">
        <v>11.791</v>
      </c>
      <c r="F44" s="28"/>
    </row>
    <row r="45" spans="1:6" ht="16.5" customHeight="1">
      <c r="A45" s="4" t="s">
        <v>66</v>
      </c>
      <c r="B45" s="29">
        <v>2066.931</v>
      </c>
      <c r="C45" s="29">
        <v>718.506</v>
      </c>
      <c r="D45" s="29">
        <f t="shared" si="1"/>
        <v>8.014392546465242</v>
      </c>
      <c r="E45" s="29">
        <v>107.6</v>
      </c>
      <c r="F45" s="28"/>
    </row>
    <row r="46" spans="1:6" ht="18" customHeight="1">
      <c r="A46" s="9" t="s">
        <v>89</v>
      </c>
      <c r="B46" s="30">
        <v>5084.777</v>
      </c>
      <c r="C46" s="30">
        <v>508.195</v>
      </c>
      <c r="D46" s="30">
        <f t="shared" si="1"/>
        <v>5.668531954014168</v>
      </c>
      <c r="E46" s="30">
        <v>350.791</v>
      </c>
      <c r="F46" s="28"/>
    </row>
    <row r="47" spans="1:6" ht="30">
      <c r="A47" s="34" t="s">
        <v>74</v>
      </c>
      <c r="B47" s="36">
        <v>25815.67</v>
      </c>
      <c r="C47" s="36">
        <f>8965.2-6352.94</f>
        <v>2612.260000000001</v>
      </c>
      <c r="D47" s="36">
        <f t="shared" si="1"/>
        <v>29.13779018328212</v>
      </c>
      <c r="E47" s="36">
        <v>1634.0340000000006</v>
      </c>
      <c r="F47" s="28"/>
    </row>
    <row r="48" spans="1:6" ht="19.5" customHeight="1">
      <c r="A48" s="35" t="s">
        <v>75</v>
      </c>
      <c r="B48" s="36">
        <v>52.31</v>
      </c>
      <c r="C48" s="36">
        <v>0</v>
      </c>
      <c r="D48" s="36">
        <f t="shared" si="1"/>
        <v>0</v>
      </c>
      <c r="E48" s="36">
        <v>0</v>
      </c>
      <c r="F48" s="28"/>
    </row>
    <row r="49" spans="1:6" ht="19.5" customHeight="1">
      <c r="A49" s="37" t="s">
        <v>76</v>
      </c>
      <c r="B49" s="36">
        <v>103669.162</v>
      </c>
      <c r="C49" s="36">
        <f>+C47+C48+C31+C46</f>
        <v>8965.196</v>
      </c>
      <c r="D49" s="36">
        <f>+C49/$C$49*100</f>
        <v>100</v>
      </c>
      <c r="E49" s="36">
        <v>5752.735000000001</v>
      </c>
      <c r="F49" s="28"/>
    </row>
    <row r="50" spans="1:5" ht="47.25" customHeight="1">
      <c r="A50" s="119" t="s">
        <v>90</v>
      </c>
      <c r="B50" s="119"/>
      <c r="C50" s="119"/>
      <c r="D50" s="119"/>
      <c r="E50" s="119"/>
    </row>
    <row r="51" spans="1:5" ht="16.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16.5" customHeight="1">
      <c r="A53" t="s">
        <v>218</v>
      </c>
      <c r="B53" s="33"/>
      <c r="C53" s="33"/>
      <c r="D53" s="33"/>
      <c r="E53" s="33"/>
    </row>
    <row r="54" ht="16.5" customHeight="1">
      <c r="A54" t="s">
        <v>219</v>
      </c>
    </row>
    <row r="55" ht="15">
      <c r="A55" t="s">
        <v>204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220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199</v>
      </c>
      <c r="C65" s="6" t="s">
        <v>200</v>
      </c>
      <c r="D65" s="6" t="s">
        <v>12</v>
      </c>
      <c r="E65" s="6" t="s">
        <v>80</v>
      </c>
    </row>
    <row r="66" spans="1:5" ht="15">
      <c r="A66" s="9" t="s">
        <v>3</v>
      </c>
      <c r="B66" s="30">
        <v>101200.075</v>
      </c>
      <c r="C66" s="30">
        <f>SUM(C67:C70)</f>
        <v>24633.547</v>
      </c>
      <c r="D66" s="30">
        <f>+C66/$C$75*100</f>
        <v>98.03360098396759</v>
      </c>
      <c r="E66" s="30">
        <v>16412.113999999998</v>
      </c>
    </row>
    <row r="67" spans="1:5" ht="15">
      <c r="A67" s="4" t="s">
        <v>4</v>
      </c>
      <c r="B67" s="29">
        <v>72716.405</v>
      </c>
      <c r="C67" s="29">
        <v>18293.1</v>
      </c>
      <c r="D67" s="29">
        <f>+C67/$C$75*100</f>
        <v>72.80065944867043</v>
      </c>
      <c r="E67" s="29">
        <v>11966.847</v>
      </c>
    </row>
    <row r="68" spans="1:5" ht="15">
      <c r="A68" s="4" t="s">
        <v>5</v>
      </c>
      <c r="B68" s="29">
        <v>17919.446</v>
      </c>
      <c r="C68" s="29">
        <v>3684.33</v>
      </c>
      <c r="D68" s="29">
        <f aca="true" t="shared" si="2" ref="D68:D75">+C68/$C$75*100</f>
        <v>14.66244942773614</v>
      </c>
      <c r="E68" s="29">
        <v>2518.059</v>
      </c>
    </row>
    <row r="69" spans="1:5" ht="15">
      <c r="A69" s="4" t="s">
        <v>6</v>
      </c>
      <c r="B69" s="29">
        <v>5084.777</v>
      </c>
      <c r="C69" s="29">
        <v>1428.1</v>
      </c>
      <c r="D69" s="29">
        <f t="shared" si="2"/>
        <v>5.683379075096417</v>
      </c>
      <c r="E69" s="29">
        <v>1054.747</v>
      </c>
    </row>
    <row r="70" spans="1:5" ht="15">
      <c r="A70" s="4" t="s">
        <v>7</v>
      </c>
      <c r="B70" s="29">
        <v>5479.447</v>
      </c>
      <c r="C70" s="29">
        <v>1228.017</v>
      </c>
      <c r="D70" s="29">
        <f t="shared" si="2"/>
        <v>4.887113032464587</v>
      </c>
      <c r="E70" s="29">
        <v>872.461</v>
      </c>
    </row>
    <row r="71" spans="1:5" ht="15">
      <c r="A71" s="9" t="s">
        <v>8</v>
      </c>
      <c r="B71" s="30">
        <v>2469.081</v>
      </c>
      <c r="C71" s="30">
        <f>SUM(C72:C74)</f>
        <v>494.11</v>
      </c>
      <c r="D71" s="30">
        <f t="shared" si="2"/>
        <v>1.9663990160324143</v>
      </c>
      <c r="E71" s="30">
        <v>277.53999999999996</v>
      </c>
    </row>
    <row r="72" spans="1:5" ht="15">
      <c r="A72" s="4" t="s">
        <v>9</v>
      </c>
      <c r="B72" s="29"/>
      <c r="C72" s="29"/>
      <c r="D72" s="29">
        <f t="shared" si="2"/>
        <v>0</v>
      </c>
      <c r="E72" s="29">
        <v>0.046</v>
      </c>
    </row>
    <row r="73" spans="1:5" ht="15">
      <c r="A73" s="4" t="s">
        <v>10</v>
      </c>
      <c r="B73" s="29">
        <v>2294.496</v>
      </c>
      <c r="C73" s="29">
        <v>442.79</v>
      </c>
      <c r="D73" s="29">
        <f t="shared" si="2"/>
        <v>1.7621619078929647</v>
      </c>
      <c r="E73" s="29">
        <v>239.338</v>
      </c>
    </row>
    <row r="74" spans="1:5" ht="15">
      <c r="A74" s="4" t="s">
        <v>11</v>
      </c>
      <c r="B74" s="29">
        <v>174.585</v>
      </c>
      <c r="C74" s="29">
        <v>51.32</v>
      </c>
      <c r="D74" s="29">
        <f t="shared" si="2"/>
        <v>0.2042371081394497</v>
      </c>
      <c r="E74" s="29">
        <v>38.156</v>
      </c>
    </row>
    <row r="75" spans="1:5" ht="15">
      <c r="A75" s="10" t="s">
        <v>13</v>
      </c>
      <c r="B75" s="32">
        <v>103669.156</v>
      </c>
      <c r="C75" s="32">
        <f>+C71+C66</f>
        <v>25127.657</v>
      </c>
      <c r="D75" s="32">
        <f t="shared" si="2"/>
        <v>100</v>
      </c>
      <c r="E75" s="32">
        <v>16689.654</v>
      </c>
    </row>
    <row r="76" spans="1:5" ht="31.5" customHeight="1">
      <c r="A76" s="119" t="s">
        <v>14</v>
      </c>
      <c r="B76" s="119"/>
      <c r="C76" s="119"/>
      <c r="D76" s="119"/>
      <c r="E76" s="119"/>
    </row>
    <row r="77" spans="1:5" ht="15">
      <c r="A77" s="120" t="s">
        <v>221</v>
      </c>
      <c r="B77" s="120"/>
      <c r="C77" s="120"/>
      <c r="D77" s="120"/>
      <c r="E77" s="120"/>
    </row>
    <row r="78" spans="1:5" ht="15">
      <c r="A78" t="s">
        <v>222</v>
      </c>
      <c r="B78" s="50"/>
      <c r="C78" s="50"/>
      <c r="D78" s="50"/>
      <c r="E78" s="50"/>
    </row>
    <row r="79" spans="1:5" ht="15">
      <c r="A79" t="s">
        <v>201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MARZO DE 2016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34.5" customHeight="1">
      <c r="A89" s="5" t="s">
        <v>1</v>
      </c>
      <c r="B89" s="6" t="s">
        <v>202</v>
      </c>
      <c r="C89" s="6" t="s">
        <v>203</v>
      </c>
      <c r="D89" s="6" t="s">
        <v>12</v>
      </c>
      <c r="E89" s="6" t="s">
        <v>79</v>
      </c>
    </row>
    <row r="90" spans="1:5" ht="15">
      <c r="A90" s="9" t="s">
        <v>60</v>
      </c>
      <c r="B90" s="30">
        <v>72716.405</v>
      </c>
      <c r="C90" s="30">
        <f>+C91+C97</f>
        <v>18293.095</v>
      </c>
      <c r="D90" s="30">
        <f>+C90/$C$108*100</f>
        <v>72.80064244750885</v>
      </c>
      <c r="E90" s="30">
        <v>11966.84</v>
      </c>
    </row>
    <row r="91" spans="1:5" ht="15">
      <c r="A91" s="4" t="s">
        <v>61</v>
      </c>
      <c r="B91" s="29">
        <v>26297.234000000004</v>
      </c>
      <c r="C91" s="29">
        <f>SUM(C92:C96)</f>
        <v>6400.1230000000005</v>
      </c>
      <c r="D91" s="29">
        <f>+C91/$C$108*100</f>
        <v>25.47043385184834</v>
      </c>
      <c r="E91" s="29">
        <v>4455.6359999999995</v>
      </c>
    </row>
    <row r="92" spans="1:5" ht="15">
      <c r="A92" s="4" t="s">
        <v>62</v>
      </c>
      <c r="B92" s="29">
        <v>21169.918</v>
      </c>
      <c r="C92" s="29">
        <v>4980.824</v>
      </c>
      <c r="D92" s="29">
        <f aca="true" t="shared" si="3" ref="D92:D108">+C92/$C$108*100</f>
        <v>19.822079703733607</v>
      </c>
      <c r="E92" s="29">
        <v>3501.209</v>
      </c>
    </row>
    <row r="93" spans="1:5" ht="15">
      <c r="A93" s="4" t="s">
        <v>63</v>
      </c>
      <c r="B93" s="29">
        <v>214.769</v>
      </c>
      <c r="C93" s="29">
        <v>43.068</v>
      </c>
      <c r="D93" s="29">
        <f t="shared" si="3"/>
        <v>0.1713968067694018</v>
      </c>
      <c r="E93" s="29">
        <v>29.875</v>
      </c>
    </row>
    <row r="94" spans="1:5" ht="15">
      <c r="A94" s="4" t="s">
        <v>64</v>
      </c>
      <c r="B94" s="29">
        <v>2099</v>
      </c>
      <c r="C94" s="29">
        <v>680.662</v>
      </c>
      <c r="D94" s="29">
        <f t="shared" si="3"/>
        <v>2.7088161347003483</v>
      </c>
      <c r="E94" s="29">
        <v>440.797</v>
      </c>
    </row>
    <row r="95" spans="1:5" ht="15">
      <c r="A95" s="4" t="s">
        <v>65</v>
      </c>
      <c r="B95" s="29">
        <v>2769.578</v>
      </c>
      <c r="C95" s="29">
        <v>680.533</v>
      </c>
      <c r="D95" s="29">
        <f t="shared" si="3"/>
        <v>2.7083027561345157</v>
      </c>
      <c r="E95" s="29">
        <v>472.783</v>
      </c>
    </row>
    <row r="96" spans="1:5" ht="15">
      <c r="A96" s="4" t="s">
        <v>66</v>
      </c>
      <c r="B96" s="29">
        <v>43.969</v>
      </c>
      <c r="C96" s="29">
        <v>15.036</v>
      </c>
      <c r="D96" s="29">
        <f t="shared" si="3"/>
        <v>0.059838450510465435</v>
      </c>
      <c r="E96" s="29">
        <v>10.972</v>
      </c>
    </row>
    <row r="97" spans="1:5" ht="15">
      <c r="A97" s="4" t="s">
        <v>67</v>
      </c>
      <c r="B97" s="29">
        <v>46419.170999999995</v>
      </c>
      <c r="C97" s="29">
        <f>SUM(C98:C104)</f>
        <v>11892.972</v>
      </c>
      <c r="D97" s="29">
        <f t="shared" si="3"/>
        <v>47.330208595660494</v>
      </c>
      <c r="E97" s="29">
        <v>7511.204</v>
      </c>
    </row>
    <row r="98" spans="1:5" ht="15">
      <c r="A98" s="4" t="s">
        <v>68</v>
      </c>
      <c r="B98" s="29">
        <v>20223.767</v>
      </c>
      <c r="C98" s="29">
        <v>4086.191</v>
      </c>
      <c r="D98" s="29">
        <f t="shared" si="3"/>
        <v>16.261727715470155</v>
      </c>
      <c r="E98" s="29">
        <v>2981.352</v>
      </c>
    </row>
    <row r="99" spans="1:5" ht="15">
      <c r="A99" s="4" t="s">
        <v>69</v>
      </c>
      <c r="B99" s="29">
        <v>1251.791</v>
      </c>
      <c r="C99" s="29">
        <v>124.529</v>
      </c>
      <c r="D99" s="29">
        <f t="shared" si="3"/>
        <v>0.49558542189530136</v>
      </c>
      <c r="E99" s="29">
        <v>121.092</v>
      </c>
    </row>
    <row r="100" spans="1:5" ht="15">
      <c r="A100" s="4" t="s">
        <v>70</v>
      </c>
      <c r="B100" s="29">
        <v>19807.816</v>
      </c>
      <c r="C100" s="29">
        <v>4814.452</v>
      </c>
      <c r="D100" s="29">
        <f t="shared" si="3"/>
        <v>19.159972581604904</v>
      </c>
      <c r="E100" s="29">
        <v>3507.331</v>
      </c>
    </row>
    <row r="101" spans="1:5" ht="15">
      <c r="A101" s="4" t="s">
        <v>71</v>
      </c>
      <c r="B101" s="29">
        <v>1678.3</v>
      </c>
      <c r="C101" s="29">
        <v>374.931</v>
      </c>
      <c r="D101" s="29">
        <f t="shared" si="3"/>
        <v>1.4921049539996887</v>
      </c>
      <c r="E101" s="29">
        <v>292.959</v>
      </c>
    </row>
    <row r="102" spans="1:5" ht="15">
      <c r="A102" s="4" t="s">
        <v>72</v>
      </c>
      <c r="B102" s="29">
        <v>1219.077</v>
      </c>
      <c r="C102" s="29">
        <v>217.808</v>
      </c>
      <c r="D102" s="29">
        <f t="shared" si="3"/>
        <v>0.8668058811375005</v>
      </c>
      <c r="E102" s="29">
        <v>196.425</v>
      </c>
    </row>
    <row r="103" spans="1:5" ht="15">
      <c r="A103" s="4" t="s">
        <v>73</v>
      </c>
      <c r="B103" s="29">
        <v>171.489</v>
      </c>
      <c r="C103" s="29">
        <v>65.372</v>
      </c>
      <c r="D103" s="29">
        <f t="shared" si="3"/>
        <v>0.26015956283387515</v>
      </c>
      <c r="E103" s="29">
        <v>65.372</v>
      </c>
    </row>
    <row r="104" spans="1:5" ht="15">
      <c r="A104" s="4" t="s">
        <v>66</v>
      </c>
      <c r="B104" s="29">
        <v>2066.931</v>
      </c>
      <c r="C104" s="29">
        <v>2209.689</v>
      </c>
      <c r="D104" s="29">
        <f t="shared" si="3"/>
        <v>8.793852478719066</v>
      </c>
      <c r="E104" s="29">
        <v>346.673</v>
      </c>
    </row>
    <row r="105" spans="1:5" ht="21.75" customHeight="1">
      <c r="A105" s="9" t="s">
        <v>89</v>
      </c>
      <c r="B105" s="30">
        <v>5084.777</v>
      </c>
      <c r="C105" s="30">
        <v>1428.101</v>
      </c>
      <c r="D105" s="30">
        <f t="shared" si="3"/>
        <v>5.6833832809554545</v>
      </c>
      <c r="E105" s="30">
        <v>1054.747</v>
      </c>
    </row>
    <row r="106" spans="1:5" ht="30">
      <c r="A106" s="34" t="s">
        <v>74</v>
      </c>
      <c r="B106" s="36">
        <v>25815.67</v>
      </c>
      <c r="C106" s="36">
        <f>25127.66-19721.2</f>
        <v>5406.459999999999</v>
      </c>
      <c r="D106" s="36">
        <f t="shared" si="3"/>
        <v>21.51597427153571</v>
      </c>
      <c r="E106" s="36">
        <v>3650.703999999998</v>
      </c>
    </row>
    <row r="107" spans="1:5" ht="26.25" customHeight="1">
      <c r="A107" s="35" t="s">
        <v>75</v>
      </c>
      <c r="B107" s="36">
        <v>52.31</v>
      </c>
      <c r="C107" s="36">
        <v>0</v>
      </c>
      <c r="D107" s="36">
        <f t="shared" si="3"/>
        <v>0</v>
      </c>
      <c r="E107" s="36">
        <v>17.36</v>
      </c>
    </row>
    <row r="108" spans="1:5" ht="15.75">
      <c r="A108" s="37" t="s">
        <v>76</v>
      </c>
      <c r="B108" s="36">
        <v>103669.162</v>
      </c>
      <c r="C108" s="36">
        <f>+C106+C107+C90+C105</f>
        <v>25127.656</v>
      </c>
      <c r="D108" s="36">
        <f t="shared" si="3"/>
        <v>100</v>
      </c>
      <c r="E108" s="36">
        <v>16689.650999999998</v>
      </c>
    </row>
    <row r="109" spans="1:5" ht="48.75" customHeight="1">
      <c r="A109" s="119" t="s">
        <v>90</v>
      </c>
      <c r="B109" s="119"/>
      <c r="C109" s="119"/>
      <c r="D109" s="119"/>
      <c r="E109" s="119"/>
    </row>
    <row r="110" spans="1:5" ht="15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223</v>
      </c>
      <c r="B112" s="50"/>
      <c r="C112" s="50"/>
      <c r="D112" s="50"/>
      <c r="E112" s="50"/>
    </row>
    <row r="113" ht="15">
      <c r="A113" t="s">
        <v>224</v>
      </c>
    </row>
    <row r="114" ht="15">
      <c r="A114" t="s">
        <v>204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">
      <selection activeCell="A3" sqref="A3:IV135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225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205</v>
      </c>
      <c r="C6" s="6" t="s">
        <v>206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v>91413.062</v>
      </c>
      <c r="C7" s="30">
        <f>+C8+C9+C13+C14+C15+C16</f>
        <v>8382.189350999999</v>
      </c>
      <c r="D7" s="30">
        <f aca="true" t="shared" si="0" ref="D7:D29">+C7/$C$30*100</f>
        <v>92.71586343010561</v>
      </c>
      <c r="E7" s="30">
        <v>5392.214</v>
      </c>
      <c r="F7" s="27"/>
      <c r="G7" s="38"/>
    </row>
    <row r="8" spans="1:7" ht="15">
      <c r="A8" s="12" t="s">
        <v>21</v>
      </c>
      <c r="B8" s="29">
        <v>40688.899</v>
      </c>
      <c r="C8" s="29">
        <v>3882.37</v>
      </c>
      <c r="D8" s="29">
        <f t="shared" si="0"/>
        <v>42.94311087856731</v>
      </c>
      <c r="E8" s="29">
        <v>2531.977</v>
      </c>
      <c r="F8" s="27"/>
      <c r="G8" s="27"/>
    </row>
    <row r="9" spans="1:7" ht="15">
      <c r="A9" s="12" t="s">
        <v>22</v>
      </c>
      <c r="B9" s="29">
        <v>12729.483</v>
      </c>
      <c r="C9" s="29">
        <f>SUM(C10:C12)</f>
        <v>1155.895</v>
      </c>
      <c r="D9" s="29">
        <f t="shared" si="0"/>
        <v>12.785418996381479</v>
      </c>
      <c r="E9" s="29">
        <v>748.653</v>
      </c>
      <c r="F9" s="27"/>
      <c r="G9" s="27"/>
    </row>
    <row r="10" spans="1:7" ht="15">
      <c r="A10" s="12" t="s">
        <v>23</v>
      </c>
      <c r="B10" s="29">
        <v>2170.32</v>
      </c>
      <c r="C10" s="29">
        <v>131.728</v>
      </c>
      <c r="D10" s="29">
        <f t="shared" si="0"/>
        <v>1.457050747304331</v>
      </c>
      <c r="E10" s="29">
        <v>111.506</v>
      </c>
      <c r="F10" s="27" t="s">
        <v>85</v>
      </c>
      <c r="G10" s="27"/>
    </row>
    <row r="11" spans="1:7" ht="15">
      <c r="A11" s="12" t="s">
        <v>24</v>
      </c>
      <c r="B11" s="29">
        <v>11130.893</v>
      </c>
      <c r="C11" s="29">
        <v>1021.285</v>
      </c>
      <c r="D11" s="29">
        <f t="shared" si="0"/>
        <v>11.296490286504794</v>
      </c>
      <c r="E11" s="29">
        <v>664.474</v>
      </c>
      <c r="F11" s="27"/>
      <c r="G11" s="27"/>
    </row>
    <row r="12" spans="1:7" ht="15">
      <c r="A12" s="12" t="s">
        <v>25</v>
      </c>
      <c r="B12" s="29">
        <v>-571.7299999999996</v>
      </c>
      <c r="C12" s="29">
        <v>2.882</v>
      </c>
      <c r="D12" s="29">
        <f t="shared" si="0"/>
        <v>0.03187796257235426</v>
      </c>
      <c r="E12" s="29">
        <v>-27.327</v>
      </c>
      <c r="F12" s="27"/>
      <c r="G12" s="27"/>
    </row>
    <row r="13" spans="1:7" ht="15">
      <c r="A13" s="12" t="s">
        <v>26</v>
      </c>
      <c r="B13" s="29">
        <v>172.5</v>
      </c>
      <c r="C13" s="29">
        <v>14.514</v>
      </c>
      <c r="D13" s="29">
        <f t="shared" si="0"/>
        <v>0.1605401626561935</v>
      </c>
      <c r="E13" s="29">
        <v>7.464</v>
      </c>
      <c r="F13" s="27"/>
      <c r="G13" s="27"/>
    </row>
    <row r="14" spans="1:7" ht="15">
      <c r="A14" s="12" t="s">
        <v>27</v>
      </c>
      <c r="B14" s="29">
        <v>16373.954</v>
      </c>
      <c r="C14" s="29">
        <v>1294.984</v>
      </c>
      <c r="D14" s="29">
        <f t="shared" si="0"/>
        <v>14.32389017480833</v>
      </c>
      <c r="E14" s="29">
        <v>952.048</v>
      </c>
      <c r="F14" s="27"/>
      <c r="G14" s="27"/>
    </row>
    <row r="15" spans="1:7" ht="15">
      <c r="A15" s="12" t="s">
        <v>28</v>
      </c>
      <c r="B15" s="29">
        <v>3681.133</v>
      </c>
      <c r="C15" s="29">
        <v>380.61</v>
      </c>
      <c r="D15" s="29">
        <f t="shared" si="0"/>
        <v>4.209948415913863</v>
      </c>
      <c r="E15" s="29">
        <v>257.027</v>
      </c>
      <c r="F15" s="27"/>
      <c r="G15" s="27"/>
    </row>
    <row r="16" spans="1:7" ht="15">
      <c r="A16" s="12" t="s">
        <v>29</v>
      </c>
      <c r="B16" s="29">
        <v>17767.093</v>
      </c>
      <c r="C16" s="29">
        <f>+C17+C18+C21</f>
        <v>1653.816351</v>
      </c>
      <c r="D16" s="29">
        <f t="shared" si="0"/>
        <v>18.292954801778446</v>
      </c>
      <c r="E16" s="29">
        <v>895.045</v>
      </c>
      <c r="F16" s="27"/>
      <c r="G16" s="27"/>
    </row>
    <row r="17" spans="1:7" ht="15">
      <c r="A17" s="12" t="s">
        <v>30</v>
      </c>
      <c r="B17" s="29">
        <v>8089.624</v>
      </c>
      <c r="C17" s="29">
        <f>848721.38/1000</f>
        <v>848.72138</v>
      </c>
      <c r="D17" s="29">
        <f t="shared" si="0"/>
        <v>9.387754471199463</v>
      </c>
      <c r="E17" s="29">
        <v>424.248</v>
      </c>
      <c r="F17" s="27"/>
      <c r="G17" s="27"/>
    </row>
    <row r="18" spans="1:7" ht="15">
      <c r="A18" s="12" t="s">
        <v>31</v>
      </c>
      <c r="B18" s="29">
        <v>9144.059000000001</v>
      </c>
      <c r="C18" s="29">
        <f>SUM(C19:C20)</f>
        <v>702.36704</v>
      </c>
      <c r="D18" s="29">
        <f t="shared" si="0"/>
        <v>7.768920962239849</v>
      </c>
      <c r="E18" s="29">
        <v>449.7</v>
      </c>
      <c r="F18" s="27"/>
      <c r="G18" s="27"/>
    </row>
    <row r="19" spans="1:7" ht="15">
      <c r="A19" s="12" t="s">
        <v>198</v>
      </c>
      <c r="B19" s="44">
        <v>8660.449</v>
      </c>
      <c r="C19" s="29">
        <f>668938.04/1000</f>
        <v>668.93804</v>
      </c>
      <c r="D19" s="29">
        <f t="shared" si="0"/>
        <v>7.399160930723115</v>
      </c>
      <c r="E19" s="29">
        <v>421.5</v>
      </c>
      <c r="F19" s="27"/>
      <c r="G19" s="27"/>
    </row>
    <row r="20" spans="1:7" ht="15">
      <c r="A20" s="12" t="s">
        <v>32</v>
      </c>
      <c r="B20" s="44">
        <v>483.61</v>
      </c>
      <c r="C20" s="29">
        <f>33429/1000</f>
        <v>33.429</v>
      </c>
      <c r="D20" s="29">
        <f t="shared" si="0"/>
        <v>0.3697600315167351</v>
      </c>
      <c r="E20" s="29">
        <v>28.2</v>
      </c>
      <c r="F20" s="27"/>
      <c r="G20" s="27"/>
    </row>
    <row r="21" spans="1:7" ht="15">
      <c r="A21" s="12" t="s">
        <v>33</v>
      </c>
      <c r="B21" s="44">
        <v>533.4099999999999</v>
      </c>
      <c r="C21" s="29">
        <f>102727.931/1000</f>
        <v>102.727931</v>
      </c>
      <c r="D21" s="29">
        <f t="shared" si="0"/>
        <v>1.1362793683391361</v>
      </c>
      <c r="E21" s="29">
        <v>21.097</v>
      </c>
      <c r="F21" s="27"/>
      <c r="G21" s="27"/>
    </row>
    <row r="22" spans="1:7" ht="15">
      <c r="A22" s="13" t="s">
        <v>34</v>
      </c>
      <c r="B22" s="31">
        <v>11602.785</v>
      </c>
      <c r="C22" s="31">
        <f>+C23+C28+C29</f>
        <v>658.5389999999999</v>
      </c>
      <c r="D22" s="31">
        <f t="shared" si="0"/>
        <v>7.284136569894377</v>
      </c>
      <c r="E22" s="31">
        <v>637.949</v>
      </c>
      <c r="F22" s="27"/>
      <c r="G22" s="27"/>
    </row>
    <row r="23" spans="1:7" ht="15">
      <c r="A23" s="12" t="s">
        <v>35</v>
      </c>
      <c r="B23" s="29">
        <v>8175.071</v>
      </c>
      <c r="C23" s="29">
        <f>SUM(C24:C27)</f>
        <v>482.964</v>
      </c>
      <c r="D23" s="29">
        <f t="shared" si="0"/>
        <v>5.34209171262821</v>
      </c>
      <c r="E23" s="29">
        <v>446.01300000000003</v>
      </c>
      <c r="F23" s="27"/>
      <c r="G23" s="27"/>
    </row>
    <row r="24" spans="1:7" ht="15">
      <c r="A24" s="12" t="s">
        <v>36</v>
      </c>
      <c r="B24" s="29">
        <v>137.7</v>
      </c>
      <c r="C24" s="29">
        <v>3.666</v>
      </c>
      <c r="D24" s="29">
        <f t="shared" si="0"/>
        <v>0.04054983025338331</v>
      </c>
      <c r="E24" s="29">
        <v>17.489</v>
      </c>
      <c r="F24" s="27"/>
      <c r="G24" s="27"/>
    </row>
    <row r="25" spans="1:7" ht="15">
      <c r="A25" s="12" t="s">
        <v>37</v>
      </c>
      <c r="B25" s="29">
        <v>6075.93</v>
      </c>
      <c r="C25" s="29">
        <v>362.215</v>
      </c>
      <c r="D25" s="29">
        <f t="shared" si="0"/>
        <v>4.006480296025432</v>
      </c>
      <c r="E25" s="29">
        <v>280.636</v>
      </c>
      <c r="F25" s="27"/>
      <c r="G25" s="27"/>
    </row>
    <row r="26" spans="1:7" ht="15">
      <c r="A26" s="12" t="s">
        <v>38</v>
      </c>
      <c r="B26" s="29">
        <v>960.701</v>
      </c>
      <c r="C26" s="29">
        <v>41.177</v>
      </c>
      <c r="D26" s="29">
        <f t="shared" si="0"/>
        <v>0.4554610912011906</v>
      </c>
      <c r="E26" s="29">
        <v>89.629</v>
      </c>
      <c r="F26" s="27"/>
      <c r="G26" s="27"/>
    </row>
    <row r="27" spans="1:7" ht="15">
      <c r="A27" s="12" t="s">
        <v>25</v>
      </c>
      <c r="B27" s="29">
        <v>1000.7399999999998</v>
      </c>
      <c r="C27" s="29">
        <v>75.906</v>
      </c>
      <c r="D27" s="29">
        <f t="shared" si="0"/>
        <v>0.8396004951482035</v>
      </c>
      <c r="E27" s="29">
        <v>58.259</v>
      </c>
      <c r="F27" s="27"/>
      <c r="G27" s="27"/>
    </row>
    <row r="28" spans="1:7" ht="15">
      <c r="A28" s="12" t="s">
        <v>39</v>
      </c>
      <c r="B28" s="29">
        <v>3044.935</v>
      </c>
      <c r="C28" s="29">
        <v>166.664</v>
      </c>
      <c r="D28" s="29">
        <f t="shared" si="0"/>
        <v>1.8434797897844726</v>
      </c>
      <c r="E28" s="29">
        <v>167.68</v>
      </c>
      <c r="F28" s="27"/>
      <c r="G28" s="27"/>
    </row>
    <row r="29" spans="1:7" ht="15">
      <c r="A29" s="12" t="s">
        <v>40</v>
      </c>
      <c r="B29" s="29">
        <v>382.779</v>
      </c>
      <c r="C29" s="29">
        <v>8.911</v>
      </c>
      <c r="D29" s="29">
        <f t="shared" si="0"/>
        <v>0.09856506748169631</v>
      </c>
      <c r="E29" s="29">
        <v>24.256</v>
      </c>
      <c r="F29" s="27"/>
      <c r="G29" s="27"/>
    </row>
    <row r="30" spans="1:7" ht="15">
      <c r="A30" s="14" t="s">
        <v>41</v>
      </c>
      <c r="B30" s="32">
        <v>103015.84700000001</v>
      </c>
      <c r="C30" s="32">
        <f>+C22+C7</f>
        <v>9040.728351</v>
      </c>
      <c r="D30" s="32">
        <f>+C30/$C$30*100</f>
        <v>100</v>
      </c>
      <c r="E30" s="32">
        <v>6030.163</v>
      </c>
      <c r="F30" s="27"/>
      <c r="G30" s="38"/>
    </row>
    <row r="31" spans="1:7" ht="33.75" customHeight="1">
      <c r="A31" s="121" t="s">
        <v>14</v>
      </c>
      <c r="B31" s="121"/>
      <c r="C31" s="121"/>
      <c r="D31" s="121"/>
      <c r="E31" s="121"/>
      <c r="F31" s="42"/>
      <c r="G31" s="42"/>
    </row>
    <row r="32" spans="1:7" ht="31.5" customHeight="1">
      <c r="A32" s="120" t="s">
        <v>226</v>
      </c>
      <c r="B32" s="120"/>
      <c r="C32" s="120"/>
      <c r="D32" s="120"/>
      <c r="E32" s="120"/>
      <c r="F32" s="20"/>
      <c r="G32" s="20"/>
    </row>
    <row r="33" spans="1:7" ht="16.5" customHeight="1">
      <c r="A33" s="120" t="s">
        <v>227</v>
      </c>
      <c r="B33" s="120"/>
      <c r="C33" s="120"/>
      <c r="D33" s="120"/>
      <c r="E33" s="120"/>
      <c r="F33" s="20"/>
      <c r="G33" s="20"/>
    </row>
    <row r="34" spans="1:7" ht="16.5" customHeight="1">
      <c r="A34" s="120" t="s">
        <v>197</v>
      </c>
      <c r="B34" s="120"/>
      <c r="C34" s="120"/>
      <c r="D34" s="120"/>
      <c r="E34" s="120"/>
      <c r="F34" s="20"/>
      <c r="G34" s="20"/>
    </row>
    <row r="35" spans="1:7" ht="16.5" customHeight="1">
      <c r="A35" s="120" t="s">
        <v>207</v>
      </c>
      <c r="B35" s="120"/>
      <c r="C35" s="120"/>
      <c r="D35" s="120"/>
      <c r="E35" s="120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192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3" ht="15">
      <c r="A40" s="1" t="s">
        <v>0</v>
      </c>
      <c r="B40" s="3"/>
      <c r="C40" s="41"/>
    </row>
    <row r="41" ht="15">
      <c r="A41" s="2" t="s">
        <v>91</v>
      </c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205</v>
      </c>
      <c r="C44" s="6" t="s">
        <v>206</v>
      </c>
      <c r="D44" s="6" t="s">
        <v>42</v>
      </c>
      <c r="E44" s="6" t="s">
        <v>86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19111.911</v>
      </c>
      <c r="C46" s="29">
        <v>1583.243</v>
      </c>
      <c r="D46" s="29">
        <f>+C46/$C$58*100</f>
        <v>16.445594108997508</v>
      </c>
      <c r="E46" s="29">
        <v>1087.382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10770.459</v>
      </c>
      <c r="C48" s="29">
        <v>906.569</v>
      </c>
      <c r="D48" s="29">
        <f>+C48/$C$58*100</f>
        <v>9.416789340486433</v>
      </c>
      <c r="E48" s="29">
        <v>684.644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62270.801999999996</v>
      </c>
      <c r="C50" s="29">
        <v>5572.508</v>
      </c>
      <c r="D50" s="29">
        <f>+C50/$C$58*100</f>
        <v>57.88322117144461</v>
      </c>
      <c r="E50" s="29">
        <v>3618.579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10640.08</v>
      </c>
      <c r="C52" s="29">
        <v>962.717</v>
      </c>
      <c r="D52" s="29">
        <f>+C52/$C$58*100</f>
        <v>10.000014542197095</v>
      </c>
      <c r="E52" s="29">
        <v>628.895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222.59199999999998</v>
      </c>
      <c r="C54" s="29">
        <v>14.514</v>
      </c>
      <c r="D54" s="29">
        <f>+C54/$C$58*100</f>
        <v>0.15076103472302724</v>
      </c>
      <c r="E54" s="29">
        <v>10.663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v>8728.021999999999</v>
      </c>
      <c r="C56" s="29">
        <v>587.605</v>
      </c>
      <c r="D56" s="29">
        <f>+C56/$C$58*100</f>
        <v>6.103619802151332</v>
      </c>
      <c r="E56" s="29">
        <v>469.729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v>111743.866</v>
      </c>
      <c r="C58" s="19">
        <f>SUM(C46:C56)</f>
        <v>9627.155999999999</v>
      </c>
      <c r="D58" s="19">
        <f>+C58/$C$58*100</f>
        <v>100</v>
      </c>
      <c r="E58" s="19">
        <v>6499.892</v>
      </c>
      <c r="F58" s="27"/>
      <c r="G58" s="27"/>
    </row>
    <row r="59" spans="1:7" ht="27" customHeight="1">
      <c r="A59" s="122" t="s">
        <v>14</v>
      </c>
      <c r="B59" s="122"/>
      <c r="C59" s="122"/>
      <c r="D59" s="122"/>
      <c r="E59" s="122"/>
      <c r="F59" s="42"/>
      <c r="G59" s="42"/>
    </row>
    <row r="60" spans="1:7" ht="32.25" customHeight="1">
      <c r="A60" s="123" t="s">
        <v>228</v>
      </c>
      <c r="B60" s="123"/>
      <c r="C60" s="123"/>
      <c r="D60" s="123"/>
      <c r="E60" s="123"/>
      <c r="F60" s="20"/>
      <c r="G60" s="20"/>
    </row>
    <row r="61" spans="1:7" ht="16.5" customHeight="1">
      <c r="A61" s="120" t="s">
        <v>229</v>
      </c>
      <c r="B61" s="120"/>
      <c r="C61" s="120"/>
      <c r="D61" s="120"/>
      <c r="E61" s="120"/>
      <c r="F61" s="20"/>
      <c r="G61" s="20"/>
    </row>
    <row r="62" spans="1:7" ht="19.5" customHeight="1">
      <c r="A62" s="120" t="s">
        <v>88</v>
      </c>
      <c r="B62" s="120"/>
      <c r="C62" s="120"/>
      <c r="D62" s="120"/>
      <c r="E62" s="120"/>
      <c r="F62" s="20"/>
      <c r="G62" s="20"/>
    </row>
    <row r="63" spans="1:7" ht="16.5" customHeight="1">
      <c r="A63" s="120" t="s">
        <v>208</v>
      </c>
      <c r="B63" s="120"/>
      <c r="C63" s="120"/>
      <c r="D63" s="120"/>
      <c r="E63" s="120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230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205</v>
      </c>
      <c r="C73" s="6" t="s">
        <v>206</v>
      </c>
      <c r="D73" s="6" t="s">
        <v>42</v>
      </c>
      <c r="E73" s="6" t="s">
        <v>86</v>
      </c>
    </row>
    <row r="74" spans="1:5" ht="15">
      <c r="A74" s="11" t="s">
        <v>20</v>
      </c>
      <c r="B74" s="30">
        <v>91413.062</v>
      </c>
      <c r="C74" s="30">
        <f>+C75+C76+C80+C81+C82+C83</f>
        <v>22435.155136000005</v>
      </c>
      <c r="D74" s="30">
        <f>+C74/$C$97*100</f>
        <v>94.84145525404132</v>
      </c>
      <c r="E74" s="30">
        <v>15430.508000000002</v>
      </c>
    </row>
    <row r="75" spans="1:5" ht="15">
      <c r="A75" s="12" t="s">
        <v>21</v>
      </c>
      <c r="B75" s="29">
        <v>40688.899</v>
      </c>
      <c r="C75" s="29">
        <v>10052.787</v>
      </c>
      <c r="D75" s="29">
        <f aca="true" t="shared" si="1" ref="D75:D97">+C75/$C$97*100</f>
        <v>42.49673972207241</v>
      </c>
      <c r="E75" s="29">
        <v>7045.241</v>
      </c>
    </row>
    <row r="76" spans="1:5" ht="15">
      <c r="A76" s="12" t="s">
        <v>22</v>
      </c>
      <c r="B76" s="29">
        <v>12729.483</v>
      </c>
      <c r="C76" s="29">
        <f>SUM(C77:C79)</f>
        <v>2864.022</v>
      </c>
      <c r="D76" s="29">
        <f t="shared" si="1"/>
        <v>12.10724921280927</v>
      </c>
      <c r="E76" s="29">
        <v>2037.121</v>
      </c>
    </row>
    <row r="77" spans="1:5" ht="15">
      <c r="A77" s="12" t="s">
        <v>23</v>
      </c>
      <c r="B77" s="29">
        <v>2170.32</v>
      </c>
      <c r="C77" s="29">
        <v>349.609</v>
      </c>
      <c r="D77" s="29">
        <f t="shared" si="1"/>
        <v>1.4779227568925923</v>
      </c>
      <c r="E77" s="29">
        <v>285.158</v>
      </c>
    </row>
    <row r="78" spans="1:5" ht="15">
      <c r="A78" s="12" t="s">
        <v>24</v>
      </c>
      <c r="B78" s="29">
        <v>11130.893</v>
      </c>
      <c r="C78" s="29">
        <v>2503.851</v>
      </c>
      <c r="D78" s="29">
        <f t="shared" si="1"/>
        <v>10.584677090029933</v>
      </c>
      <c r="E78" s="29">
        <v>1818.802</v>
      </c>
    </row>
    <row r="79" spans="1:5" ht="15">
      <c r="A79" s="12" t="s">
        <v>25</v>
      </c>
      <c r="B79" s="29">
        <v>-571.7299999999996</v>
      </c>
      <c r="C79" s="29">
        <v>10.562</v>
      </c>
      <c r="D79" s="29">
        <f t="shared" si="1"/>
        <v>0.04464936588674651</v>
      </c>
      <c r="E79" s="29">
        <v>-66.839</v>
      </c>
    </row>
    <row r="80" spans="1:5" ht="15">
      <c r="A80" s="12" t="s">
        <v>26</v>
      </c>
      <c r="B80" s="29">
        <v>172.5</v>
      </c>
      <c r="C80" s="29">
        <v>20.165</v>
      </c>
      <c r="D80" s="29">
        <f t="shared" si="1"/>
        <v>0.0852446944808032</v>
      </c>
      <c r="E80" s="29">
        <v>7.52</v>
      </c>
    </row>
    <row r="81" spans="1:5" ht="15">
      <c r="A81" s="12" t="s">
        <v>27</v>
      </c>
      <c r="B81" s="29">
        <v>16373.954</v>
      </c>
      <c r="C81" s="29">
        <v>4173.327</v>
      </c>
      <c r="D81" s="29">
        <f t="shared" si="1"/>
        <v>17.64215150426417</v>
      </c>
      <c r="E81" s="29">
        <v>2828.177</v>
      </c>
    </row>
    <row r="82" spans="1:5" ht="15">
      <c r="A82" s="12" t="s">
        <v>28</v>
      </c>
      <c r="B82" s="29">
        <v>3681.133</v>
      </c>
      <c r="C82" s="29">
        <v>1052.896</v>
      </c>
      <c r="D82" s="29">
        <f t="shared" si="1"/>
        <v>4.450969394498377</v>
      </c>
      <c r="E82" s="29">
        <v>764.328</v>
      </c>
    </row>
    <row r="83" spans="1:5" ht="15">
      <c r="A83" s="12" t="s">
        <v>29</v>
      </c>
      <c r="B83" s="29">
        <v>17767.093</v>
      </c>
      <c r="C83" s="29">
        <f>+C84+C85+C88</f>
        <v>4271.958136</v>
      </c>
      <c r="D83" s="29">
        <f t="shared" si="1"/>
        <v>18.05910072591627</v>
      </c>
      <c r="E83" s="29">
        <v>2748.121</v>
      </c>
    </row>
    <row r="84" spans="1:5" ht="15">
      <c r="A84" s="12" t="s">
        <v>30</v>
      </c>
      <c r="B84" s="29">
        <v>8089.624</v>
      </c>
      <c r="C84" s="29">
        <f>1715785.205/1000</f>
        <v>1715.7852050000001</v>
      </c>
      <c r="D84" s="29">
        <f t="shared" si="1"/>
        <v>7.253240049338324</v>
      </c>
      <c r="E84" s="29">
        <v>1151.805</v>
      </c>
    </row>
    <row r="85" spans="1:5" ht="15">
      <c r="A85" s="12" t="s">
        <v>31</v>
      </c>
      <c r="B85" s="29">
        <v>9144.059000000001</v>
      </c>
      <c r="C85" s="29">
        <f>SUM(C86:C87)</f>
        <v>2416.875</v>
      </c>
      <c r="D85" s="29">
        <f t="shared" si="1"/>
        <v>10.21699831258573</v>
      </c>
      <c r="E85" s="29">
        <v>1530.2440000000001</v>
      </c>
    </row>
    <row r="86" spans="1:5" ht="15">
      <c r="A86" s="12" t="s">
        <v>198</v>
      </c>
      <c r="B86" s="44">
        <v>8660.449</v>
      </c>
      <c r="C86" s="29">
        <f>2121861/1000</f>
        <v>2121.861</v>
      </c>
      <c r="D86" s="29">
        <f t="shared" si="1"/>
        <v>8.969868220963628</v>
      </c>
      <c r="E86" s="29">
        <v>1353.651</v>
      </c>
    </row>
    <row r="87" spans="1:5" ht="15">
      <c r="A87" s="12" t="s">
        <v>32</v>
      </c>
      <c r="B87" s="44">
        <v>483.61</v>
      </c>
      <c r="C87" s="29">
        <f>295014/1000</f>
        <v>295.014</v>
      </c>
      <c r="D87" s="29">
        <f t="shared" si="1"/>
        <v>1.2471300916221015</v>
      </c>
      <c r="E87" s="29">
        <v>176.593</v>
      </c>
    </row>
    <row r="88" spans="1:5" ht="15">
      <c r="A88" s="12" t="s">
        <v>33</v>
      </c>
      <c r="B88" s="44">
        <v>533.4099999999999</v>
      </c>
      <c r="C88" s="29">
        <f>139297.931/1000</f>
        <v>139.297931</v>
      </c>
      <c r="D88" s="29">
        <f t="shared" si="1"/>
        <v>0.5888623639922146</v>
      </c>
      <c r="E88" s="29">
        <v>66.072</v>
      </c>
    </row>
    <row r="89" spans="1:5" ht="15">
      <c r="A89" s="13" t="s">
        <v>34</v>
      </c>
      <c r="B89" s="31">
        <v>11602.785</v>
      </c>
      <c r="C89" s="31">
        <f>+C90+C95+C96</f>
        <v>1220.2759999999998</v>
      </c>
      <c r="D89" s="31">
        <f t="shared" si="1"/>
        <v>5.158544745958671</v>
      </c>
      <c r="E89" s="31">
        <v>1226.0890000000002</v>
      </c>
    </row>
    <row r="90" spans="1:5" ht="15">
      <c r="A90" s="12" t="s">
        <v>35</v>
      </c>
      <c r="B90" s="29">
        <v>8175.071</v>
      </c>
      <c r="C90" s="29">
        <f>SUM(C91:C94)</f>
        <v>882.209</v>
      </c>
      <c r="D90" s="29">
        <f t="shared" si="1"/>
        <v>3.729414166784771</v>
      </c>
      <c r="E90" s="29">
        <v>774.0889999999999</v>
      </c>
    </row>
    <row r="91" spans="1:5" ht="15">
      <c r="A91" s="12" t="s">
        <v>36</v>
      </c>
      <c r="B91" s="29">
        <v>137.7</v>
      </c>
      <c r="C91" s="29">
        <v>8.655</v>
      </c>
      <c r="D91" s="29">
        <f t="shared" si="1"/>
        <v>0.036587792250500954</v>
      </c>
      <c r="E91" s="29">
        <v>18.295</v>
      </c>
    </row>
    <row r="92" spans="1:5" ht="15">
      <c r="A92" s="12" t="s">
        <v>37</v>
      </c>
      <c r="B92" s="29">
        <v>6075.93</v>
      </c>
      <c r="C92" s="29">
        <v>617.126</v>
      </c>
      <c r="D92" s="29">
        <f t="shared" si="1"/>
        <v>2.608813157756517</v>
      </c>
      <c r="E92" s="29">
        <v>494.941</v>
      </c>
    </row>
    <row r="93" spans="1:5" ht="15">
      <c r="A93" s="12" t="s">
        <v>38</v>
      </c>
      <c r="B93" s="29">
        <v>960.701</v>
      </c>
      <c r="C93" s="29">
        <v>66.838</v>
      </c>
      <c r="D93" s="29">
        <f t="shared" si="1"/>
        <v>0.28254822165672816</v>
      </c>
      <c r="E93" s="29">
        <v>118.822</v>
      </c>
    </row>
    <row r="94" spans="1:5" ht="15">
      <c r="A94" s="12" t="s">
        <v>25</v>
      </c>
      <c r="B94" s="29">
        <v>1000.7399999999998</v>
      </c>
      <c r="C94" s="29">
        <v>189.59</v>
      </c>
      <c r="D94" s="29">
        <f t="shared" si="1"/>
        <v>0.8014649951210255</v>
      </c>
      <c r="E94" s="29">
        <v>142.031</v>
      </c>
    </row>
    <row r="95" spans="1:5" ht="15">
      <c r="A95" s="12" t="s">
        <v>39</v>
      </c>
      <c r="B95" s="29">
        <v>3044.935</v>
      </c>
      <c r="C95" s="29">
        <v>315.707</v>
      </c>
      <c r="D95" s="29">
        <f t="shared" si="1"/>
        <v>1.3346068316613409</v>
      </c>
      <c r="E95" s="29">
        <v>401.369</v>
      </c>
    </row>
    <row r="96" spans="1:5" ht="15">
      <c r="A96" s="12" t="s">
        <v>40</v>
      </c>
      <c r="B96" s="29">
        <v>382.779</v>
      </c>
      <c r="C96" s="29">
        <v>22.36</v>
      </c>
      <c r="D96" s="29">
        <f t="shared" si="1"/>
        <v>0.09452374751255936</v>
      </c>
      <c r="E96" s="29">
        <v>50.631</v>
      </c>
    </row>
    <row r="97" spans="1:5" ht="15">
      <c r="A97" s="14" t="s">
        <v>41</v>
      </c>
      <c r="B97" s="32">
        <v>103015.84700000001</v>
      </c>
      <c r="C97" s="32">
        <f>+C89+C74</f>
        <v>23655.431136000007</v>
      </c>
      <c r="D97" s="32">
        <f t="shared" si="1"/>
        <v>100</v>
      </c>
      <c r="E97" s="32">
        <v>16656.597</v>
      </c>
    </row>
    <row r="98" spans="1:5" ht="28.5" customHeight="1">
      <c r="A98" s="121" t="s">
        <v>14</v>
      </c>
      <c r="B98" s="121"/>
      <c r="C98" s="121"/>
      <c r="D98" s="121"/>
      <c r="E98" s="121"/>
    </row>
    <row r="99" spans="1:5" ht="30" customHeight="1">
      <c r="A99" s="123" t="s">
        <v>231</v>
      </c>
      <c r="B99" s="123"/>
      <c r="C99" s="123"/>
      <c r="D99" s="123"/>
      <c r="E99" s="123"/>
    </row>
    <row r="100" spans="1:5" ht="15">
      <c r="A100" s="120" t="s">
        <v>232</v>
      </c>
      <c r="B100" s="120"/>
      <c r="C100" s="120"/>
      <c r="D100" s="120"/>
      <c r="E100" s="120"/>
    </row>
    <row r="101" spans="1:5" ht="15">
      <c r="A101" s="120" t="s">
        <v>197</v>
      </c>
      <c r="B101" s="120"/>
      <c r="C101" s="120"/>
      <c r="D101" s="120"/>
      <c r="E101" s="120"/>
    </row>
    <row r="102" spans="1:5" ht="15">
      <c r="A102" s="120" t="s">
        <v>208</v>
      </c>
      <c r="B102" s="120"/>
      <c r="C102" s="120"/>
      <c r="D102" s="120"/>
      <c r="E102" s="120"/>
    </row>
    <row r="103" spans="1:5" ht="15">
      <c r="A103" s="120"/>
      <c r="B103" s="120"/>
      <c r="C103" s="120"/>
      <c r="D103" s="120"/>
      <c r="E103" s="120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3" ht="15">
      <c r="A107" s="1" t="s">
        <v>0</v>
      </c>
      <c r="B107" s="3"/>
      <c r="C107" s="41"/>
    </row>
    <row r="108" ht="15">
      <c r="A108" s="2" t="s">
        <v>92</v>
      </c>
    </row>
    <row r="109" spans="1:2" ht="15">
      <c r="A109" s="2" t="s">
        <v>87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205</v>
      </c>
      <c r="C111" s="6" t="s">
        <v>206</v>
      </c>
      <c r="D111" s="6" t="s">
        <v>42</v>
      </c>
      <c r="E111" s="6" t="s">
        <v>86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19111.911</v>
      </c>
      <c r="C113" s="29">
        <v>4704.958</v>
      </c>
      <c r="D113" s="29">
        <f>+C113/$C$125*100</f>
        <v>18.153257456541176</v>
      </c>
      <c r="E113" s="29">
        <v>3226.365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10770.459</v>
      </c>
      <c r="C115" s="29">
        <v>2305.915</v>
      </c>
      <c r="D115" s="29">
        <f>+C115/$C$125*100</f>
        <v>8.896969679198019</v>
      </c>
      <c r="E115" s="29">
        <v>1711.901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62270.801999999996</v>
      </c>
      <c r="C117" s="29">
        <v>14554.005</v>
      </c>
      <c r="D117" s="29">
        <f>+C117/$C$125*100</f>
        <v>56.154082520776505</v>
      </c>
      <c r="E117" s="29">
        <v>10159.403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10640.08</v>
      </c>
      <c r="C119" s="29">
        <v>2069.11</v>
      </c>
      <c r="D119" s="29">
        <f>+C119/$C$125*100</f>
        <v>7.983299008387306</v>
      </c>
      <c r="E119" s="29">
        <v>1548.207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222.59199999999998</v>
      </c>
      <c r="C121" s="29">
        <v>20.262</v>
      </c>
      <c r="D121" s="29">
        <f>+C121/$C$125*100</f>
        <v>0.07817738279160778</v>
      </c>
      <c r="E121" s="29">
        <v>10.719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v>8728.021999999999</v>
      </c>
      <c r="C123" s="29">
        <v>2263.732</v>
      </c>
      <c r="D123" s="29">
        <f>+C123/$C$125*100</f>
        <v>8.734213952305394</v>
      </c>
      <c r="E123" s="29">
        <v>1024.431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v>111743.866</v>
      </c>
      <c r="C125" s="19">
        <f>SUM(C113:C123)</f>
        <v>25917.981999999996</v>
      </c>
      <c r="D125" s="19">
        <f>+C125/$C$125*100</f>
        <v>100</v>
      </c>
      <c r="E125" s="19">
        <v>17681.026</v>
      </c>
    </row>
    <row r="126" spans="1:5" ht="32.25" customHeight="1">
      <c r="A126" s="122" t="s">
        <v>14</v>
      </c>
      <c r="B126" s="122"/>
      <c r="C126" s="122"/>
      <c r="D126" s="122"/>
      <c r="E126" s="122"/>
    </row>
    <row r="127" spans="1:5" ht="29.25" customHeight="1">
      <c r="A127" s="120" t="s">
        <v>231</v>
      </c>
      <c r="B127" s="120"/>
      <c r="C127" s="120"/>
      <c r="D127" s="120"/>
      <c r="E127" s="120"/>
    </row>
    <row r="128" spans="1:5" ht="15">
      <c r="A128" s="120" t="s">
        <v>232</v>
      </c>
      <c r="B128" s="120"/>
      <c r="C128" s="120"/>
      <c r="D128" s="120"/>
      <c r="E128" s="120"/>
    </row>
    <row r="129" spans="1:5" ht="15">
      <c r="A129" s="120" t="s">
        <v>88</v>
      </c>
      <c r="B129" s="120"/>
      <c r="C129" s="120"/>
      <c r="D129" s="120"/>
      <c r="E129" s="120"/>
    </row>
    <row r="130" spans="1:5" ht="15">
      <c r="A130" s="120" t="s">
        <v>208</v>
      </c>
      <c r="B130" s="120"/>
      <c r="C130" s="120"/>
      <c r="D130" s="120"/>
      <c r="E130" s="120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62:E62"/>
    <mergeCell ref="A130:E130"/>
    <mergeCell ref="A98:E98"/>
    <mergeCell ref="A99:E99"/>
    <mergeCell ref="A100:E100"/>
    <mergeCell ref="A101:E101"/>
    <mergeCell ref="A128:E128"/>
    <mergeCell ref="A127:E127"/>
    <mergeCell ref="A129:E129"/>
    <mergeCell ref="A126:E126"/>
    <mergeCell ref="A102:E102"/>
    <mergeCell ref="A31:E31"/>
    <mergeCell ref="A59:E59"/>
    <mergeCell ref="A34:E34"/>
    <mergeCell ref="A32:E32"/>
    <mergeCell ref="A33:E33"/>
    <mergeCell ref="A103:E103"/>
    <mergeCell ref="A35:E35"/>
    <mergeCell ref="A60:E60"/>
    <mergeCell ref="A63:E63"/>
    <mergeCell ref="A61:E61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F16384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209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340.47</v>
      </c>
      <c r="C7" s="29">
        <f aca="true" t="shared" si="0" ref="C7:C13">+B7/$B$13*100</f>
        <v>11.93467424757605</v>
      </c>
      <c r="D7" s="29">
        <v>220.45</v>
      </c>
    </row>
    <row r="8" spans="1:4" ht="16.5" customHeight="1">
      <c r="A8" s="4" t="s">
        <v>51</v>
      </c>
      <c r="B8" s="29">
        <v>549.32</v>
      </c>
      <c r="C8" s="29">
        <f t="shared" si="0"/>
        <v>19.25560330624864</v>
      </c>
      <c r="D8" s="29">
        <v>381.638</v>
      </c>
    </row>
    <row r="9" spans="1:4" ht="16.5" customHeight="1">
      <c r="A9" s="4" t="s">
        <v>52</v>
      </c>
      <c r="B9" s="29">
        <v>643.37</v>
      </c>
      <c r="C9" s="29">
        <f t="shared" si="0"/>
        <v>22.552387495705943</v>
      </c>
      <c r="D9" s="29">
        <v>475.212</v>
      </c>
    </row>
    <row r="10" spans="1:4" ht="16.5" customHeight="1">
      <c r="A10" s="4" t="s">
        <v>53</v>
      </c>
      <c r="B10" s="29">
        <v>1138.02</v>
      </c>
      <c r="C10" s="29">
        <f t="shared" si="0"/>
        <v>39.89161449533437</v>
      </c>
      <c r="D10" s="29">
        <v>657.987</v>
      </c>
    </row>
    <row r="11" spans="1:4" ht="16.5" customHeight="1">
      <c r="A11" s="4" t="s">
        <v>193</v>
      </c>
      <c r="B11" s="29">
        <v>68.91</v>
      </c>
      <c r="C11" s="29">
        <f t="shared" si="0"/>
        <v>2.4155385273312344</v>
      </c>
      <c r="D11" s="29">
        <v>0</v>
      </c>
    </row>
    <row r="12" spans="1:4" ht="16.5" customHeight="1">
      <c r="A12" s="4" t="s">
        <v>54</v>
      </c>
      <c r="B12" s="29">
        <v>112.69</v>
      </c>
      <c r="C12" s="29">
        <f t="shared" si="0"/>
        <v>3.9501819278037558</v>
      </c>
      <c r="D12" s="29">
        <v>41.996</v>
      </c>
    </row>
    <row r="13" spans="1:4" ht="15">
      <c r="A13" s="18" t="s">
        <v>48</v>
      </c>
      <c r="B13" s="19">
        <f>SUM(B7:B12)</f>
        <v>2852.78</v>
      </c>
      <c r="C13" s="19">
        <f t="shared" si="0"/>
        <v>100</v>
      </c>
      <c r="D13" s="19">
        <v>1777.283</v>
      </c>
    </row>
    <row r="14" ht="15">
      <c r="A14" t="s">
        <v>233</v>
      </c>
    </row>
    <row r="15" ht="15">
      <c r="A15" t="s">
        <v>234</v>
      </c>
    </row>
    <row r="16" ht="15">
      <c r="A16" t="s">
        <v>194</v>
      </c>
    </row>
    <row r="18" ht="15">
      <c r="A18" t="s">
        <v>195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E3" sqref="E3"/>
    </sheetView>
  </sheetViews>
  <sheetFormatPr defaultColWidth="11.421875" defaultRowHeight="15"/>
  <cols>
    <col min="1" max="1" width="5.71093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235</v>
      </c>
      <c r="B4" s="49"/>
      <c r="C4" s="49"/>
      <c r="D4" s="54"/>
      <c r="E4" s="54"/>
      <c r="F4" s="54"/>
    </row>
    <row r="5" spans="1:6" ht="15.75" thickBot="1">
      <c r="A5" s="55" t="s">
        <v>93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94</v>
      </c>
      <c r="D7" s="63" t="s">
        <v>95</v>
      </c>
      <c r="E7" s="64" t="s">
        <v>96</v>
      </c>
      <c r="F7" s="65" t="s">
        <v>48</v>
      </c>
    </row>
    <row r="8" spans="1:6" ht="15">
      <c r="A8" s="61"/>
      <c r="B8" s="62"/>
      <c r="C8" s="63" t="s">
        <v>97</v>
      </c>
      <c r="D8" s="63" t="s">
        <v>98</v>
      </c>
      <c r="E8" s="64" t="s">
        <v>99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85</v>
      </c>
      <c r="E10" s="69"/>
      <c r="F10" s="84"/>
    </row>
    <row r="11" spans="1:6" ht="15">
      <c r="A11" s="85" t="s">
        <v>100</v>
      </c>
      <c r="B11" s="86" t="s">
        <v>101</v>
      </c>
      <c r="C11" s="71">
        <f>SUM(C12:C15)</f>
        <v>18837376610.93</v>
      </c>
      <c r="D11" s="71">
        <f>SUM(D12:D15)</f>
        <v>1957284984.5</v>
      </c>
      <c r="E11" s="71">
        <f>SUM(E12:E15)</f>
        <v>3838889429.82</v>
      </c>
      <c r="F11" s="87">
        <f aca="true" t="shared" si="0" ref="F11:F20">SUM(C11:E11)</f>
        <v>24633551025.25</v>
      </c>
    </row>
    <row r="12" spans="1:6" s="79" customFormat="1" ht="15">
      <c r="A12" s="88"/>
      <c r="B12" s="89" t="s">
        <v>102</v>
      </c>
      <c r="C12" s="90">
        <v>17984660367.46</v>
      </c>
      <c r="D12" s="90">
        <v>179655045.03</v>
      </c>
      <c r="E12" s="90">
        <v>128787219.92</v>
      </c>
      <c r="F12" s="91">
        <f t="shared" si="0"/>
        <v>18293102632.409996</v>
      </c>
    </row>
    <row r="13" spans="1:6" s="79" customFormat="1" ht="15">
      <c r="A13" s="88"/>
      <c r="B13" s="89" t="s">
        <v>103</v>
      </c>
      <c r="C13" s="90">
        <v>2051672.87</v>
      </c>
      <c r="D13" s="90"/>
      <c r="E13" s="90">
        <v>3682279797.47</v>
      </c>
      <c r="F13" s="91">
        <f t="shared" si="0"/>
        <v>3684331470.3399997</v>
      </c>
    </row>
    <row r="14" spans="1:6" s="79" customFormat="1" ht="15">
      <c r="A14" s="88"/>
      <c r="B14" s="89" t="s">
        <v>104</v>
      </c>
      <c r="C14" s="90">
        <v>58800501.65</v>
      </c>
      <c r="D14" s="90">
        <v>1364068002.08</v>
      </c>
      <c r="E14" s="90">
        <v>5231814.76</v>
      </c>
      <c r="F14" s="91">
        <f t="shared" si="0"/>
        <v>1428100318.49</v>
      </c>
    </row>
    <row r="15" spans="1:6" s="79" customFormat="1" ht="15">
      <c r="A15" s="88"/>
      <c r="B15" s="89" t="s">
        <v>105</v>
      </c>
      <c r="C15" s="90">
        <v>791864068.95</v>
      </c>
      <c r="D15" s="90">
        <v>413561937.39</v>
      </c>
      <c r="E15" s="90">
        <v>22590597.67</v>
      </c>
      <c r="F15" s="91">
        <f t="shared" si="0"/>
        <v>1228016604.0100002</v>
      </c>
    </row>
    <row r="16" spans="1:6" ht="15">
      <c r="A16" s="85" t="s">
        <v>106</v>
      </c>
      <c r="B16" s="86" t="s">
        <v>20</v>
      </c>
      <c r="C16" s="71">
        <f>SUM(C17:C23)</f>
        <v>15284829958.75</v>
      </c>
      <c r="D16" s="71">
        <f>SUM(D17:D23)</f>
        <v>1834455242.67</v>
      </c>
      <c r="E16" s="71">
        <f>SUM(E17:E23)</f>
        <v>4778232319.15</v>
      </c>
      <c r="F16" s="87">
        <f t="shared" si="0"/>
        <v>21897517520.57</v>
      </c>
    </row>
    <row r="17" spans="1:6" s="79" customFormat="1" ht="15">
      <c r="A17" s="88"/>
      <c r="B17" s="89" t="s">
        <v>107</v>
      </c>
      <c r="C17" s="90">
        <v>9707006953.91</v>
      </c>
      <c r="D17" s="90">
        <v>277225844.72</v>
      </c>
      <c r="E17" s="90">
        <v>68553731.34</v>
      </c>
      <c r="F17" s="91">
        <f t="shared" si="0"/>
        <v>10052786529.97</v>
      </c>
    </row>
    <row r="18" spans="1:6" s="79" customFormat="1" ht="15">
      <c r="A18" s="88"/>
      <c r="B18" s="89" t="s">
        <v>108</v>
      </c>
      <c r="C18" s="90">
        <v>1097352182.4</v>
      </c>
      <c r="D18" s="90">
        <v>468288328.68</v>
      </c>
      <c r="E18" s="90">
        <v>1298381581.81</v>
      </c>
      <c r="F18" s="91">
        <f t="shared" si="0"/>
        <v>2864022092.8900003</v>
      </c>
    </row>
    <row r="19" spans="1:6" s="79" customFormat="1" ht="15">
      <c r="A19" s="88"/>
      <c r="B19" s="89" t="s">
        <v>109</v>
      </c>
      <c r="C19" s="90">
        <v>20164997.28</v>
      </c>
      <c r="D19" s="90"/>
      <c r="E19" s="90"/>
      <c r="F19" s="91">
        <f t="shared" si="0"/>
        <v>20164997.28</v>
      </c>
    </row>
    <row r="20" spans="1:6" s="79" customFormat="1" ht="15">
      <c r="A20" s="88"/>
      <c r="B20" s="89" t="s">
        <v>110</v>
      </c>
      <c r="C20" s="117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111</v>
      </c>
      <c r="C21" s="117">
        <v>224406533.49</v>
      </c>
      <c r="D21" s="90"/>
      <c r="E21" s="90">
        <v>3411284646</v>
      </c>
      <c r="F21" s="91">
        <f>SUM(C21:E21)</f>
        <v>3635691179.49</v>
      </c>
    </row>
    <row r="22" spans="1:6" s="79" customFormat="1" ht="15">
      <c r="A22" s="88"/>
      <c r="B22" s="89" t="s">
        <v>112</v>
      </c>
      <c r="C22" s="90"/>
      <c r="D22" s="90">
        <v>1052895519.25</v>
      </c>
      <c r="E22" s="90"/>
      <c r="F22" s="91">
        <f>SUM(C22:E22)</f>
        <v>1052895519.25</v>
      </c>
    </row>
    <row r="23" spans="1:6" s="79" customFormat="1" ht="15">
      <c r="A23" s="88"/>
      <c r="B23" s="89" t="s">
        <v>113</v>
      </c>
      <c r="C23" s="90">
        <v>4235899291.67</v>
      </c>
      <c r="D23" s="90">
        <v>36045550.02</v>
      </c>
      <c r="E23" s="90">
        <v>12360</v>
      </c>
      <c r="F23" s="91">
        <f>SUM(C23:E23)</f>
        <v>4271957201.69</v>
      </c>
    </row>
    <row r="24" spans="1:6" ht="15">
      <c r="A24" s="85" t="s">
        <v>114</v>
      </c>
      <c r="B24" s="86" t="s">
        <v>115</v>
      </c>
      <c r="C24" s="71"/>
      <c r="D24" s="71"/>
      <c r="E24" s="71"/>
      <c r="F24" s="87"/>
    </row>
    <row r="25" spans="1:6" ht="15">
      <c r="A25" s="85" t="s">
        <v>85</v>
      </c>
      <c r="B25" s="86" t="s">
        <v>116</v>
      </c>
      <c r="C25" s="71">
        <f>+C11-C16</f>
        <v>3552546652.1800003</v>
      </c>
      <c r="D25" s="71">
        <f>+D11-D16</f>
        <v>122829741.82999992</v>
      </c>
      <c r="E25" s="71">
        <f>+E11-E16</f>
        <v>-939342889.3299994</v>
      </c>
      <c r="F25" s="87">
        <f aca="true" t="shared" si="1" ref="F25:F32">SUM(C25:E25)</f>
        <v>2736033504.680001</v>
      </c>
    </row>
    <row r="26" spans="1:6" ht="15">
      <c r="A26" s="85" t="s">
        <v>117</v>
      </c>
      <c r="B26" s="86" t="s">
        <v>118</v>
      </c>
      <c r="C26" s="94">
        <v>437679552.77</v>
      </c>
      <c r="D26" s="94">
        <v>56434163.46</v>
      </c>
      <c r="E26" s="94"/>
      <c r="F26" s="87">
        <f t="shared" si="1"/>
        <v>494113716.22999996</v>
      </c>
    </row>
    <row r="27" spans="1:6" ht="15">
      <c r="A27" s="85" t="s">
        <v>119</v>
      </c>
      <c r="B27" s="86" t="s">
        <v>34</v>
      </c>
      <c r="C27" s="71">
        <f>SUM(C28:C30)</f>
        <v>710202754.3</v>
      </c>
      <c r="D27" s="71">
        <f>SUM(D28:D30)</f>
        <v>509769057.09000003</v>
      </c>
      <c r="E27" s="71">
        <f>SUM(E28:E30)</f>
        <v>300867.13</v>
      </c>
      <c r="F27" s="87">
        <f t="shared" si="1"/>
        <v>1220272678.52</v>
      </c>
    </row>
    <row r="28" spans="1:6" s="79" customFormat="1" ht="15">
      <c r="A28" s="88"/>
      <c r="B28" s="89" t="s">
        <v>120</v>
      </c>
      <c r="C28" s="90">
        <v>420707060.15</v>
      </c>
      <c r="D28" s="90">
        <v>461200960.32</v>
      </c>
      <c r="E28" s="90">
        <v>300867.13</v>
      </c>
      <c r="F28" s="91">
        <f t="shared" si="1"/>
        <v>882208887.6</v>
      </c>
    </row>
    <row r="29" spans="1:6" s="79" customFormat="1" ht="15">
      <c r="A29" s="88"/>
      <c r="B29" s="89" t="s">
        <v>121</v>
      </c>
      <c r="C29" s="90">
        <v>284152794.45</v>
      </c>
      <c r="D29" s="90">
        <v>31554057.17</v>
      </c>
      <c r="E29" s="90"/>
      <c r="F29" s="91">
        <f t="shared" si="1"/>
        <v>315706851.62</v>
      </c>
    </row>
    <row r="30" spans="1:6" s="79" customFormat="1" ht="15">
      <c r="A30" s="88"/>
      <c r="B30" s="89" t="s">
        <v>122</v>
      </c>
      <c r="C30" s="90">
        <v>5342899.7</v>
      </c>
      <c r="D30" s="90">
        <v>17014039.6</v>
      </c>
      <c r="E30" s="90"/>
      <c r="F30" s="91">
        <f t="shared" si="1"/>
        <v>22356939.3</v>
      </c>
    </row>
    <row r="31" spans="1:6" ht="15">
      <c r="A31" s="85" t="s">
        <v>123</v>
      </c>
      <c r="B31" s="86" t="s">
        <v>124</v>
      </c>
      <c r="C31" s="71">
        <f>+C11+C26</f>
        <v>19275056163.7</v>
      </c>
      <c r="D31" s="71">
        <f>+D11+D26</f>
        <v>2013719147.96</v>
      </c>
      <c r="E31" s="71">
        <f>+E11+E26</f>
        <v>3838889429.82</v>
      </c>
      <c r="F31" s="87">
        <f t="shared" si="1"/>
        <v>25127664741.48</v>
      </c>
    </row>
    <row r="32" spans="1:6" ht="15">
      <c r="A32" s="85" t="s">
        <v>125</v>
      </c>
      <c r="B32" s="86" t="s">
        <v>126</v>
      </c>
      <c r="C32" s="71">
        <f>+C16+C27</f>
        <v>15995032713.05</v>
      </c>
      <c r="D32" s="71">
        <f>+D16+D27</f>
        <v>2344224299.76</v>
      </c>
      <c r="E32" s="71">
        <f>+E16+E27</f>
        <v>4778533186.28</v>
      </c>
      <c r="F32" s="87">
        <f t="shared" si="1"/>
        <v>23117790199.089996</v>
      </c>
    </row>
    <row r="33" spans="1:6" ht="15">
      <c r="A33" s="85" t="s">
        <v>127</v>
      </c>
      <c r="B33" s="86" t="s">
        <v>128</v>
      </c>
      <c r="C33" s="71"/>
      <c r="D33" s="71"/>
      <c r="E33" s="71"/>
      <c r="F33" s="87"/>
    </row>
    <row r="34" spans="1:6" ht="15">
      <c r="A34" s="85"/>
      <c r="B34" s="86" t="s">
        <v>129</v>
      </c>
      <c r="C34" s="71"/>
      <c r="D34" s="71"/>
      <c r="E34" s="71"/>
      <c r="F34" s="87"/>
    </row>
    <row r="35" spans="1:9" ht="15">
      <c r="A35" s="85"/>
      <c r="B35" s="86" t="s">
        <v>130</v>
      </c>
      <c r="C35" s="71">
        <f>+C31-C32</f>
        <v>3280023450.6500015</v>
      </c>
      <c r="D35" s="71">
        <f>+D31-D32</f>
        <v>-330505151.8000002</v>
      </c>
      <c r="E35" s="71">
        <f>+E31-E32</f>
        <v>-939643756.4599996</v>
      </c>
      <c r="F35" s="87">
        <f>SUM(C35:E35)</f>
        <v>2009874542.3900018</v>
      </c>
      <c r="I35" s="73"/>
    </row>
    <row r="36" spans="1:9" ht="15">
      <c r="A36" s="85" t="s">
        <v>131</v>
      </c>
      <c r="B36" s="86" t="s">
        <v>132</v>
      </c>
      <c r="C36" s="72"/>
      <c r="D36" s="72"/>
      <c r="E36" s="95"/>
      <c r="F36" s="96"/>
      <c r="I36" s="73"/>
    </row>
    <row r="37" spans="1:9" ht="15">
      <c r="A37" s="85"/>
      <c r="B37" s="86" t="s">
        <v>133</v>
      </c>
      <c r="C37" s="72"/>
      <c r="D37" s="72"/>
      <c r="E37" s="71">
        <v>537635841.63</v>
      </c>
      <c r="F37" s="87">
        <f>SUM(C37:E37)</f>
        <v>537635841.63</v>
      </c>
      <c r="I37" s="73"/>
    </row>
    <row r="38" spans="1:9" ht="15">
      <c r="A38" s="85" t="s">
        <v>134</v>
      </c>
      <c r="B38" s="86" t="s">
        <v>135</v>
      </c>
      <c r="C38" s="72"/>
      <c r="D38" s="72"/>
      <c r="E38" s="72"/>
      <c r="F38" s="97"/>
      <c r="I38" s="73"/>
    </row>
    <row r="39" spans="1:9" ht="15">
      <c r="A39" s="85"/>
      <c r="B39" s="86" t="s">
        <v>129</v>
      </c>
      <c r="C39" s="72"/>
      <c r="D39" s="72"/>
      <c r="E39" s="72"/>
      <c r="F39" s="97"/>
      <c r="I39" s="73"/>
    </row>
    <row r="40" spans="1:9" ht="15">
      <c r="A40" s="85"/>
      <c r="B40" s="86" t="s">
        <v>136</v>
      </c>
      <c r="C40" s="71">
        <f>+C35-C36</f>
        <v>3280023450.6500015</v>
      </c>
      <c r="D40" s="71">
        <f>+D35-D36</f>
        <v>-330505151.8000002</v>
      </c>
      <c r="E40" s="71">
        <f>+E35-E37</f>
        <v>-1477279598.0899997</v>
      </c>
      <c r="F40" s="87">
        <f aca="true" t="shared" si="2" ref="F40:F65">SUM(C40:E40)</f>
        <v>1472238700.7600017</v>
      </c>
      <c r="I40" s="73"/>
    </row>
    <row r="41" spans="1:9" s="2" customFormat="1" ht="15">
      <c r="A41" s="98" t="s">
        <v>137</v>
      </c>
      <c r="B41" s="86" t="s">
        <v>138</v>
      </c>
      <c r="C41" s="94">
        <v>128799066.05</v>
      </c>
      <c r="D41" s="94">
        <v>407729722.09</v>
      </c>
      <c r="E41" s="94">
        <v>356481040.27</v>
      </c>
      <c r="F41" s="87">
        <f t="shared" si="2"/>
        <v>893009828.41</v>
      </c>
      <c r="I41" s="82"/>
    </row>
    <row r="42" spans="1:9" s="2" customFormat="1" ht="15">
      <c r="A42" s="98" t="s">
        <v>139</v>
      </c>
      <c r="B42" s="86" t="s">
        <v>140</v>
      </c>
      <c r="C42" s="94">
        <v>1047992454.32</v>
      </c>
      <c r="D42" s="94">
        <v>216299133.76</v>
      </c>
      <c r="E42" s="94"/>
      <c r="F42" s="87">
        <f t="shared" si="2"/>
        <v>1264291588.08</v>
      </c>
      <c r="H42" s="83"/>
      <c r="I42" s="82"/>
    </row>
    <row r="43" spans="1:9" ht="15">
      <c r="A43" s="98" t="s">
        <v>141</v>
      </c>
      <c r="B43" s="86" t="s">
        <v>142</v>
      </c>
      <c r="C43" s="71">
        <f>C40+C41-C42</f>
        <v>2360830062.3800015</v>
      </c>
      <c r="D43" s="71">
        <f>D40+D41-D42</f>
        <v>-139074563.4700002</v>
      </c>
      <c r="E43" s="71">
        <f>E40+E41-E42</f>
        <v>-1120798557.8199997</v>
      </c>
      <c r="F43" s="87">
        <f t="shared" si="2"/>
        <v>1100956941.0900016</v>
      </c>
      <c r="I43" s="73"/>
    </row>
    <row r="44" spans="1:6" ht="15">
      <c r="A44" s="85" t="s">
        <v>143</v>
      </c>
      <c r="B44" s="76" t="s">
        <v>144</v>
      </c>
      <c r="C44" s="74">
        <f>+C45+C56+C66</f>
        <v>7123724561.13</v>
      </c>
      <c r="D44" s="74">
        <f>+D45+D56+D66</f>
        <v>708706104.18</v>
      </c>
      <c r="E44" s="74">
        <f>+E45+E56+E66</f>
        <v>1663443197.49</v>
      </c>
      <c r="F44" s="99">
        <f t="shared" si="2"/>
        <v>9495873862.800001</v>
      </c>
    </row>
    <row r="45" spans="1:6" s="2" customFormat="1" ht="15">
      <c r="A45" s="98"/>
      <c r="B45" s="76" t="s">
        <v>145</v>
      </c>
      <c r="C45" s="74">
        <f>+C46+C47+C48+C49+C55</f>
        <v>289560767.54</v>
      </c>
      <c r="D45" s="74">
        <f>+D46+D47+D48+D49+D55</f>
        <v>3513547.75</v>
      </c>
      <c r="E45" s="74">
        <f>+E46+E47+E48+E49+E55</f>
        <v>0</v>
      </c>
      <c r="F45" s="99">
        <f t="shared" si="2"/>
        <v>293074315.29</v>
      </c>
    </row>
    <row r="46" spans="1:6" s="79" customFormat="1" ht="15" hidden="1">
      <c r="A46" s="100"/>
      <c r="B46" s="101" t="s">
        <v>146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147</v>
      </c>
      <c r="C47" s="80"/>
      <c r="D47" s="80"/>
      <c r="E47" s="80"/>
      <c r="F47" s="102">
        <f t="shared" si="2"/>
        <v>0</v>
      </c>
    </row>
    <row r="48" spans="1:6" s="79" customFormat="1" ht="15">
      <c r="A48" s="100"/>
      <c r="B48" s="101" t="s">
        <v>148</v>
      </c>
      <c r="C48" s="80">
        <v>19160272.3</v>
      </c>
      <c r="D48" s="80"/>
      <c r="E48" s="80"/>
      <c r="F48" s="103">
        <f t="shared" si="2"/>
        <v>19160272.3</v>
      </c>
    </row>
    <row r="49" spans="1:6" s="2" customFormat="1" ht="15">
      <c r="A49" s="98"/>
      <c r="B49" s="104" t="s">
        <v>149</v>
      </c>
      <c r="C49" s="74">
        <f>SUM(C50:C54)</f>
        <v>270400495.24</v>
      </c>
      <c r="D49" s="74">
        <f>SUM(D50:D54)</f>
        <v>3513547.75</v>
      </c>
      <c r="E49" s="74">
        <f>SUM(E50:E54)</f>
        <v>0</v>
      </c>
      <c r="F49" s="105">
        <f t="shared" si="2"/>
        <v>273914042.99</v>
      </c>
    </row>
    <row r="50" spans="1:6" s="79" customFormat="1" ht="15">
      <c r="A50" s="100"/>
      <c r="B50" s="106" t="s">
        <v>150</v>
      </c>
      <c r="C50" s="80">
        <v>265238038.14</v>
      </c>
      <c r="D50" s="80">
        <v>3513547.75</v>
      </c>
      <c r="E50" s="80"/>
      <c r="F50" s="103">
        <f t="shared" si="2"/>
        <v>268751585.89</v>
      </c>
    </row>
    <row r="51" spans="1:6" s="79" customFormat="1" ht="15">
      <c r="A51" s="100"/>
      <c r="B51" s="106" t="s">
        <v>151</v>
      </c>
      <c r="C51" s="80">
        <v>2802436.62</v>
      </c>
      <c r="D51" s="80"/>
      <c r="E51" s="80"/>
      <c r="F51" s="103">
        <f t="shared" si="2"/>
        <v>2802436.62</v>
      </c>
    </row>
    <row r="52" spans="1:6" s="79" customFormat="1" ht="15" hidden="1">
      <c r="A52" s="100"/>
      <c r="B52" s="106" t="s">
        <v>152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153</v>
      </c>
      <c r="C53" s="80">
        <v>2360020.48</v>
      </c>
      <c r="D53" s="80"/>
      <c r="E53" s="80"/>
      <c r="F53" s="103">
        <f t="shared" si="2"/>
        <v>2360020.48</v>
      </c>
    </row>
    <row r="54" spans="1:6" s="79" customFormat="1" ht="15" hidden="1">
      <c r="A54" s="100"/>
      <c r="B54" s="106" t="s">
        <v>154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155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156</v>
      </c>
      <c r="C56" s="74">
        <f>SUM(C57:C65)</f>
        <v>6834163793.59</v>
      </c>
      <c r="D56" s="74">
        <f>SUM(D57:D65)</f>
        <v>705192556.43</v>
      </c>
      <c r="E56" s="74">
        <f>SUM(E57:E65)</f>
        <v>1663443197.49</v>
      </c>
      <c r="F56" s="105">
        <f t="shared" si="2"/>
        <v>9202799547.51</v>
      </c>
    </row>
    <row r="57" spans="1:6" s="79" customFormat="1" ht="15">
      <c r="A57" s="100"/>
      <c r="B57" s="101" t="s">
        <v>157</v>
      </c>
      <c r="C57" s="80">
        <v>833679863.74</v>
      </c>
      <c r="D57" s="80"/>
      <c r="E57" s="80"/>
      <c r="F57" s="102">
        <f t="shared" si="2"/>
        <v>833679863.74</v>
      </c>
    </row>
    <row r="58" spans="1:6" s="79" customFormat="1" ht="15" hidden="1">
      <c r="A58" s="100"/>
      <c r="B58" s="101" t="s">
        <v>158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159</v>
      </c>
      <c r="C59" s="80"/>
      <c r="D59" s="80"/>
      <c r="E59" s="80"/>
      <c r="F59" s="102">
        <f t="shared" si="2"/>
        <v>0</v>
      </c>
    </row>
    <row r="60" spans="1:6" s="79" customFormat="1" ht="15" hidden="1">
      <c r="A60" s="100"/>
      <c r="B60" s="101" t="s">
        <v>160</v>
      </c>
      <c r="C60" s="80"/>
      <c r="D60" s="80"/>
      <c r="E60" s="80"/>
      <c r="F60" s="102">
        <f t="shared" si="2"/>
        <v>0</v>
      </c>
    </row>
    <row r="61" spans="1:6" s="79" customFormat="1" ht="15">
      <c r="A61" s="100"/>
      <c r="B61" s="101" t="s">
        <v>161</v>
      </c>
      <c r="C61" s="80">
        <v>36500000</v>
      </c>
      <c r="D61" s="80"/>
      <c r="E61" s="80"/>
      <c r="F61" s="102">
        <f t="shared" si="2"/>
        <v>36500000</v>
      </c>
    </row>
    <row r="62" spans="1:6" s="79" customFormat="1" ht="15" hidden="1">
      <c r="A62" s="100"/>
      <c r="B62" s="101" t="s">
        <v>162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163</v>
      </c>
      <c r="C63" s="80">
        <v>5960732202.88</v>
      </c>
      <c r="D63" s="80">
        <v>705192556.43</v>
      </c>
      <c r="E63" s="80">
        <v>1663443197.49</v>
      </c>
      <c r="F63" s="102">
        <f t="shared" si="2"/>
        <v>8329367956.8</v>
      </c>
    </row>
    <row r="64" spans="1:6" s="79" customFormat="1" ht="15">
      <c r="A64" s="100"/>
      <c r="B64" s="101" t="s">
        <v>164</v>
      </c>
      <c r="C64" s="80">
        <v>3251726.97</v>
      </c>
      <c r="D64" s="80"/>
      <c r="E64" s="80"/>
      <c r="F64" s="102">
        <f t="shared" si="2"/>
        <v>3251726.97</v>
      </c>
    </row>
    <row r="65" spans="1:6" ht="15" hidden="1">
      <c r="A65" s="98"/>
      <c r="B65" s="104" t="s">
        <v>165</v>
      </c>
      <c r="C65" s="74"/>
      <c r="D65" s="74">
        <v>0</v>
      </c>
      <c r="E65" s="74">
        <v>0</v>
      </c>
      <c r="F65" s="99">
        <f t="shared" si="2"/>
        <v>0</v>
      </c>
    </row>
    <row r="66" spans="1:6" ht="15" hidden="1">
      <c r="A66" s="98"/>
      <c r="B66" s="76" t="s">
        <v>166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167</v>
      </c>
      <c r="B67" s="76" t="s">
        <v>168</v>
      </c>
      <c r="C67" s="74">
        <f>+C68+C78+C87</f>
        <v>9484554623.51</v>
      </c>
      <c r="D67" s="74">
        <f>+D68+D78+D87</f>
        <v>569631540.71</v>
      </c>
      <c r="E67" s="74">
        <f>+E68+E78+E87</f>
        <v>542644639.67</v>
      </c>
      <c r="F67" s="99">
        <f t="shared" si="3"/>
        <v>10596830803.890001</v>
      </c>
    </row>
    <row r="68" spans="1:6" ht="15">
      <c r="A68" s="107"/>
      <c r="B68" s="76" t="s">
        <v>122</v>
      </c>
      <c r="C68" s="75">
        <f>+C69+C70+C71+C72+C77</f>
        <v>8516120469.42</v>
      </c>
      <c r="D68" s="75">
        <f>+D69+D70+D71+D72+D77</f>
        <v>569631540.71</v>
      </c>
      <c r="E68" s="75">
        <f>+E69+E70+E71+E72+E77</f>
        <v>542644639.67</v>
      </c>
      <c r="F68" s="99">
        <f t="shared" si="3"/>
        <v>9628396649.800001</v>
      </c>
    </row>
    <row r="69" spans="1:6" s="79" customFormat="1" ht="15" hidden="1">
      <c r="A69" s="108"/>
      <c r="B69" s="101" t="s">
        <v>169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170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171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172</v>
      </c>
      <c r="C72" s="75">
        <f>SUM(C73:C76)</f>
        <v>8516120469.42</v>
      </c>
      <c r="D72" s="75">
        <f>SUM(D73:D76)</f>
        <v>569631540.71</v>
      </c>
      <c r="E72" s="75">
        <f>SUM(E73:E76)</f>
        <v>542644639.67</v>
      </c>
      <c r="F72" s="105">
        <f t="shared" si="3"/>
        <v>9628396649.800001</v>
      </c>
    </row>
    <row r="73" spans="1:6" s="79" customFormat="1" ht="15">
      <c r="A73" s="108"/>
      <c r="B73" s="106" t="s">
        <v>173</v>
      </c>
      <c r="C73" s="81">
        <v>8485114692.7</v>
      </c>
      <c r="D73" s="81">
        <v>569631540.71</v>
      </c>
      <c r="E73" s="81">
        <v>542644639.67</v>
      </c>
      <c r="F73" s="103">
        <f t="shared" si="3"/>
        <v>9597390873.08</v>
      </c>
    </row>
    <row r="74" spans="1:6" s="79" customFormat="1" ht="15">
      <c r="A74" s="108"/>
      <c r="B74" s="106" t="s">
        <v>174</v>
      </c>
      <c r="C74" s="81">
        <v>20900000</v>
      </c>
      <c r="D74" s="81"/>
      <c r="E74" s="81"/>
      <c r="F74" s="103">
        <f t="shared" si="3"/>
        <v>20900000</v>
      </c>
    </row>
    <row r="75" spans="1:6" s="79" customFormat="1" ht="15" hidden="1">
      <c r="A75" s="108"/>
      <c r="B75" s="106" t="s">
        <v>175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176</v>
      </c>
      <c r="C76" s="81">
        <v>10105776.72</v>
      </c>
      <c r="D76" s="81"/>
      <c r="E76" s="81"/>
      <c r="F76" s="103">
        <f t="shared" si="3"/>
        <v>10105776.72</v>
      </c>
    </row>
    <row r="77" spans="1:6" s="79" customFormat="1" ht="15" hidden="1">
      <c r="A77" s="108"/>
      <c r="B77" s="101" t="s">
        <v>177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178</v>
      </c>
      <c r="C78" s="75">
        <f>SUM(C79:C86)</f>
        <v>968434154.09</v>
      </c>
      <c r="D78" s="75">
        <f>SUM(D79:D86)</f>
        <v>0</v>
      </c>
      <c r="E78" s="75">
        <f>SUM(E79:E86)</f>
        <v>0</v>
      </c>
      <c r="F78" s="105">
        <f t="shared" si="3"/>
        <v>968434154.09</v>
      </c>
    </row>
    <row r="79" spans="1:6" s="79" customFormat="1" ht="15">
      <c r="A79" s="108"/>
      <c r="B79" s="101" t="s">
        <v>179</v>
      </c>
      <c r="C79" s="81">
        <v>833679863.74</v>
      </c>
      <c r="D79" s="81"/>
      <c r="E79" s="81"/>
      <c r="F79" s="103">
        <f t="shared" si="3"/>
        <v>833679863.74</v>
      </c>
    </row>
    <row r="80" spans="1:6" s="79" customFormat="1" ht="15" hidden="1">
      <c r="A80" s="108"/>
      <c r="B80" s="101" t="s">
        <v>180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181</v>
      </c>
      <c r="C81" s="81"/>
      <c r="D81" s="81"/>
      <c r="E81" s="81"/>
      <c r="F81" s="103">
        <f t="shared" si="3"/>
        <v>0</v>
      </c>
    </row>
    <row r="82" spans="1:6" s="79" customFormat="1" ht="15" hidden="1">
      <c r="A82" s="108"/>
      <c r="B82" s="101" t="s">
        <v>182</v>
      </c>
      <c r="C82" s="81"/>
      <c r="D82" s="81"/>
      <c r="E82" s="81"/>
      <c r="F82" s="103">
        <f t="shared" si="3"/>
        <v>0</v>
      </c>
    </row>
    <row r="83" spans="1:6" s="79" customFormat="1" ht="15">
      <c r="A83" s="108"/>
      <c r="B83" s="101" t="s">
        <v>183</v>
      </c>
      <c r="C83" s="81">
        <v>19843592</v>
      </c>
      <c r="D83" s="81"/>
      <c r="E83" s="81"/>
      <c r="F83" s="103">
        <f t="shared" si="3"/>
        <v>19843592</v>
      </c>
    </row>
    <row r="84" spans="1:6" s="79" customFormat="1" ht="15" hidden="1">
      <c r="A84" s="108"/>
      <c r="B84" s="101" t="s">
        <v>184</v>
      </c>
      <c r="C84" s="81"/>
      <c r="D84" s="81"/>
      <c r="E84" s="81"/>
      <c r="F84" s="103">
        <f t="shared" si="3"/>
        <v>0</v>
      </c>
    </row>
    <row r="85" spans="1:6" s="79" customFormat="1" ht="15">
      <c r="A85" s="108"/>
      <c r="B85" s="101" t="s">
        <v>185</v>
      </c>
      <c r="C85" s="81">
        <v>114910698.35</v>
      </c>
      <c r="D85" s="81"/>
      <c r="E85" s="81"/>
      <c r="F85" s="103">
        <f t="shared" si="3"/>
        <v>114910698.35</v>
      </c>
    </row>
    <row r="86" spans="1:6" s="79" customFormat="1" ht="15" hidden="1">
      <c r="A86" s="108"/>
      <c r="B86" s="101" t="s">
        <v>186</v>
      </c>
      <c r="C86" s="81"/>
      <c r="D86" s="81"/>
      <c r="E86" s="81"/>
      <c r="F86" s="103">
        <f t="shared" si="3"/>
        <v>0</v>
      </c>
    </row>
    <row r="87" spans="1:6" s="79" customFormat="1" ht="15" hidden="1">
      <c r="A87" s="108"/>
      <c r="B87" s="110" t="s">
        <v>187</v>
      </c>
      <c r="C87" s="81"/>
      <c r="D87" s="81"/>
      <c r="E87" s="81"/>
      <c r="F87" s="103">
        <f>SUM(C87:E87)</f>
        <v>0</v>
      </c>
    </row>
    <row r="88" spans="1:6" s="79" customFormat="1" ht="15">
      <c r="A88" s="98" t="s">
        <v>188</v>
      </c>
      <c r="B88" s="76" t="s">
        <v>210</v>
      </c>
      <c r="C88" s="81"/>
      <c r="D88" s="81"/>
      <c r="E88" s="81"/>
      <c r="F88" s="103">
        <f>SUM(C88:E88)</f>
        <v>0</v>
      </c>
    </row>
    <row r="89" spans="1:6" s="79" customFormat="1" ht="15">
      <c r="A89" s="98" t="s">
        <v>212</v>
      </c>
      <c r="B89" s="76" t="s">
        <v>211</v>
      </c>
      <c r="C89" s="81"/>
      <c r="D89" s="81"/>
      <c r="E89" s="81"/>
      <c r="F89" s="102">
        <f>SUM(C89:E89)</f>
        <v>0</v>
      </c>
    </row>
    <row r="90" spans="1:6" ht="15.75" customHeight="1" thickBot="1">
      <c r="A90" s="111" t="s">
        <v>214</v>
      </c>
      <c r="B90" s="112" t="s">
        <v>213</v>
      </c>
      <c r="C90" s="113">
        <f>+C44-C67+C88-C89</f>
        <v>-2360830062.38</v>
      </c>
      <c r="D90" s="113">
        <f>+D44-D67+D88-D89</f>
        <v>139074563.4699999</v>
      </c>
      <c r="E90" s="113">
        <f>+E44-E67+E88-E89</f>
        <v>1120798557.8200002</v>
      </c>
      <c r="F90" s="114">
        <f>SUM(C90:E90)</f>
        <v>-1100956941.0900002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189</v>
      </c>
      <c r="B92" s="76" t="s">
        <v>190</v>
      </c>
      <c r="C92" s="75"/>
      <c r="D92" s="75"/>
      <c r="E92" s="75"/>
      <c r="F92" s="75"/>
    </row>
    <row r="93" spans="1:6" ht="16.5" hidden="1" thickBot="1" thickTop="1">
      <c r="A93" s="70"/>
      <c r="B93" s="76" t="s">
        <v>191</v>
      </c>
      <c r="C93" s="77">
        <f>C43+C90</f>
        <v>0</v>
      </c>
      <c r="D93" s="77">
        <f>D43+D90</f>
        <v>-2.980232238769531E-07</v>
      </c>
      <c r="E93" s="77">
        <f>E43+E90</f>
        <v>0</v>
      </c>
      <c r="F93" s="77">
        <f>SUM(C93:E93)</f>
        <v>-2.980232238769531E-07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4" t="s">
        <v>57</v>
      </c>
      <c r="B95" s="124"/>
      <c r="C95" s="124"/>
      <c r="D95" s="124"/>
      <c r="E95" s="124"/>
      <c r="F95" s="124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196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2017-05-24T12:38:05Z</dcterms:modified>
  <cp:category/>
  <cp:version/>
  <cp:contentType/>
  <cp:contentStatus/>
</cp:coreProperties>
</file>